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1840" windowHeight="13740" tabRatio="863" firstSheet="20" activeTab="26"/>
  </bookViews>
  <sheets>
    <sheet name="1-Info Section Cover Sheet" sheetId="17" r:id="rId1"/>
    <sheet name="2-SFA Policies" sheetId="49" r:id="rId2"/>
    <sheet name="3-Bid Point Calculator" sheetId="35" r:id="rId3"/>
    <sheet name="4-SFA Staffing Patterns" sheetId="33" r:id="rId4"/>
    <sheet name="5-FSMC Staffing Patterns" sheetId="34" r:id="rId5"/>
    <sheet name="6-FSMC Proposed Staff Patterns" sheetId="40" r:id="rId6"/>
    <sheet name="7-Cost Information" sheetId="4" r:id="rId7"/>
    <sheet name="8-Equipment List" sheetId="51" r:id="rId8"/>
    <sheet name="9-USDA Foods" sheetId="50" r:id="rId9"/>
    <sheet name="10-SD Info - Brkfst" sheetId="10" r:id="rId10"/>
    <sheet name="11-SD Info - Lunch" sheetId="7" r:id="rId11"/>
    <sheet name="12-SD Info - Snacks" sheetId="42" r:id="rId12"/>
    <sheet name="13-SD Info - Suppers" sheetId="43" r:id="rId13"/>
    <sheet name="14-Revenue Info" sheetId="5" r:id="rId14"/>
    <sheet name="15-Meal Equiv Calculator" sheetId="2" r:id="rId15"/>
    <sheet name="16-Bldg Demographics" sheetId="8" r:id="rId16"/>
    <sheet name="17-Services by Location" sheetId="9" r:id="rId17"/>
    <sheet name=" 18-Cost Responsibility Detail" sheetId="11" r:id="rId18"/>
    <sheet name=" 19-Claims for Reimbursement" sheetId="48" r:id="rId19"/>
    <sheet name="20-Breakfast Menu" sheetId="14" r:id="rId20"/>
    <sheet name="21-Lunch Menu" sheetId="13" r:id="rId21"/>
    <sheet name="22-Snack Menu" sheetId="46" r:id="rId22"/>
    <sheet name="23-A la Carte" sheetId="52" r:id="rId23"/>
    <sheet name="24-Food Spec Cover Sht" sheetId="53" r:id="rId24"/>
    <sheet name="25-Bid Sheet Cover" sheetId="19" r:id="rId25"/>
    <sheet name="26-Bid Plan A w Advance Payment" sheetId="39" r:id="rId26"/>
    <sheet name="27-Bid Plan B w Advance Payment" sheetId="41" r:id="rId27"/>
  </sheets>
  <definedNames>
    <definedName name="_xlnm.Print_Area" localSheetId="9">'10-SD Info - Brkfst'!$A$1:$H$36</definedName>
    <definedName name="_xlnm.Print_Area" localSheetId="10">'11-SD Info - Lunch'!$A$1:$H$37</definedName>
    <definedName name="_xlnm.Print_Area" localSheetId="11">'12-SD Info - Snacks'!$A$1:$G$38</definedName>
    <definedName name="_xlnm.Print_Area" localSheetId="12">'13-SD Info - Suppers'!$A$1:$G$35</definedName>
    <definedName name="_xlnm.Print_Area" localSheetId="13">'14-Revenue Info'!$A$1:$E$122</definedName>
    <definedName name="_xlnm.Print_Area" localSheetId="14">'15-Meal Equiv Calculator'!$A$1:$D$27</definedName>
    <definedName name="_xlnm.Print_Area" localSheetId="15">'16-Bldg Demographics'!$A$1:$H$32</definedName>
    <definedName name="_xlnm.Print_Area" localSheetId="16">'17-Services by Location'!$A$1:$H$15</definedName>
    <definedName name="_xlnm.Print_Area" localSheetId="0">'1-Info Section Cover Sheet'!$A$1:$A$11</definedName>
    <definedName name="_xlnm.Print_Area" localSheetId="23">'24-Food Spec Cover Sht'!$A$1:$A$32</definedName>
    <definedName name="_xlnm.Print_Area" localSheetId="24">'25-Bid Sheet Cover'!$A$1:$A$10</definedName>
    <definedName name="_xlnm.Print_Area" localSheetId="25">'26-Bid Plan A w Advance Payment'!$A$1:$L$65</definedName>
    <definedName name="_xlnm.Print_Area" localSheetId="26">'27-Bid Plan B w Advance Payment'!$A$1:$L$64</definedName>
    <definedName name="_xlnm.Print_Area" localSheetId="1">'2-SFA Policies'!$A$1:$I$29</definedName>
    <definedName name="_xlnm.Print_Area" localSheetId="2">'3-Bid Point Calculator'!$A$1:$H$39</definedName>
    <definedName name="_xlnm.Print_Area" localSheetId="3">'4-SFA Staffing Patterns'!$A$1:$D$33</definedName>
    <definedName name="_xlnm.Print_Area" localSheetId="4">'5-FSMC Staffing Patterns'!$A$1:$J$30</definedName>
    <definedName name="_xlnm.Print_Area" localSheetId="5">'6-FSMC Proposed Staff Patterns'!$A$1:$C$24</definedName>
    <definedName name="_xlnm.Print_Area" localSheetId="6">'7-Cost Information'!$A$1:$B$29</definedName>
    <definedName name="_xlnm.Print_Area" localSheetId="7">'8-Equipment List'!$A$1:$E$76</definedName>
    <definedName name="_xlnm.Print_Area" localSheetId="8">'9-USDA Foods'!$A$1:$B$18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7" i="5" l="1"/>
  <c r="B86" i="5"/>
  <c r="B85" i="5"/>
  <c r="B73" i="5"/>
  <c r="B72" i="5"/>
  <c r="B71" i="5"/>
  <c r="B66" i="5"/>
  <c r="B62" i="5"/>
  <c r="B58" i="5"/>
  <c r="B50" i="5"/>
  <c r="B49" i="5"/>
  <c r="B48" i="5"/>
  <c r="B45" i="5"/>
  <c r="B44" i="5"/>
  <c r="B42" i="5"/>
  <c r="D27" i="5"/>
  <c r="B18" i="5"/>
  <c r="B17" i="5"/>
  <c r="B16" i="5"/>
  <c r="B11" i="5"/>
  <c r="B10" i="5"/>
  <c r="B9" i="5"/>
  <c r="D11" i="33" l="1"/>
  <c r="D10" i="33"/>
  <c r="D9" i="33"/>
  <c r="D8" i="33"/>
  <c r="D7" i="33"/>
  <c r="D6" i="33"/>
  <c r="B11" i="4"/>
  <c r="B14" i="4" l="1"/>
  <c r="B25" i="4" s="1"/>
  <c r="D12" i="33"/>
  <c r="D31" i="33"/>
  <c r="D20" i="33"/>
  <c r="D33" i="33" l="1"/>
  <c r="H11" i="7"/>
  <c r="H10" i="7"/>
  <c r="H9" i="7"/>
  <c r="H8" i="7"/>
  <c r="H11" i="10"/>
  <c r="H10" i="10"/>
  <c r="H9" i="10"/>
  <c r="H8" i="10"/>
  <c r="B19" i="5"/>
  <c r="D19" i="5" s="1"/>
  <c r="D66" i="5" l="1"/>
  <c r="D62" i="5"/>
  <c r="D58" i="5"/>
  <c r="D49" i="5"/>
  <c r="D48" i="5"/>
  <c r="D50" i="5"/>
  <c r="D45" i="5"/>
  <c r="D44" i="5"/>
  <c r="D41" i="5"/>
  <c r="D24" i="5"/>
  <c r="D23" i="5"/>
  <c r="D16" i="5"/>
  <c r="D12" i="5"/>
  <c r="D17" i="5"/>
  <c r="D18" i="5"/>
  <c r="D11" i="5"/>
  <c r="D10" i="5"/>
  <c r="D9" i="5"/>
  <c r="D42" i="5" l="1"/>
  <c r="G41" i="5"/>
  <c r="G80" i="5"/>
  <c r="D20" i="5"/>
  <c r="D13" i="5"/>
  <c r="C15" i="33"/>
  <c r="C14" i="33"/>
  <c r="C24" i="33"/>
  <c r="C23" i="33"/>
  <c r="C18" i="33"/>
  <c r="C16" i="33"/>
  <c r="H14" i="7"/>
  <c r="H14" i="10"/>
  <c r="E14" i="10"/>
  <c r="G29" i="43" l="1"/>
  <c r="G32" i="42"/>
  <c r="H32" i="7" l="1"/>
  <c r="H31" i="10"/>
  <c r="B9" i="2"/>
  <c r="D96" i="5"/>
  <c r="D95" i="5"/>
  <c r="D85" i="5"/>
  <c r="D71" i="5"/>
  <c r="G94" i="5"/>
  <c r="D15" i="2" s="1"/>
  <c r="D14" i="2"/>
  <c r="G57" i="5"/>
  <c r="D13" i="2" s="1"/>
  <c r="D12" i="2"/>
  <c r="D54" i="5"/>
  <c r="D100" i="5"/>
  <c r="D91" i="5"/>
  <c r="D77" i="5"/>
  <c r="D67" i="5"/>
  <c r="D64" i="5"/>
  <c r="D60" i="5"/>
  <c r="G22" i="7"/>
  <c r="F22" i="7"/>
  <c r="E22" i="7"/>
  <c r="G31" i="7"/>
  <c r="F31" i="7"/>
  <c r="E31" i="7"/>
  <c r="G14" i="7"/>
  <c r="F14" i="7"/>
  <c r="E14" i="7"/>
  <c r="G22" i="10"/>
  <c r="F22" i="10"/>
  <c r="E22" i="10"/>
  <c r="G30" i="10"/>
  <c r="F30" i="10"/>
  <c r="E30" i="10"/>
  <c r="G14" i="10"/>
  <c r="F14" i="10"/>
  <c r="F29" i="43"/>
  <c r="E29" i="43"/>
  <c r="F32" i="42"/>
  <c r="E32" i="42"/>
  <c r="G24" i="42"/>
  <c r="F24" i="42"/>
  <c r="E24" i="42"/>
  <c r="G15" i="42"/>
  <c r="F15" i="42"/>
  <c r="E15" i="42"/>
  <c r="G17" i="43"/>
  <c r="F17" i="43"/>
  <c r="E17" i="43"/>
  <c r="D99" i="5"/>
  <c r="D94" i="5"/>
  <c r="D43" i="5"/>
  <c r="D53" i="5"/>
  <c r="D57" i="5"/>
  <c r="D59" i="5"/>
  <c r="D61" i="5"/>
  <c r="D63" i="5"/>
  <c r="D65" i="5"/>
  <c r="D68" i="5"/>
  <c r="D72" i="5"/>
  <c r="D73" i="5"/>
  <c r="D76" i="5"/>
  <c r="D80" i="5"/>
  <c r="D81" i="5"/>
  <c r="D82" i="5"/>
  <c r="D86" i="5"/>
  <c r="D87" i="5"/>
  <c r="D90" i="5"/>
  <c r="D105" i="5"/>
  <c r="F105" i="5" s="1"/>
  <c r="D6" i="35"/>
  <c r="D7" i="35" s="1"/>
  <c r="D8" i="35" s="1"/>
  <c r="D9" i="35" s="1"/>
  <c r="D39" i="35" s="1"/>
  <c r="C8" i="35"/>
  <c r="C9" i="35" s="1"/>
  <c r="C39" i="35" s="1"/>
  <c r="H6" i="35"/>
  <c r="H7" i="35" s="1"/>
  <c r="H8" i="35" s="1"/>
  <c r="H9" i="35" s="1"/>
  <c r="H39" i="35" s="1"/>
  <c r="G6" i="35"/>
  <c r="G7" i="35" s="1"/>
  <c r="G8" i="35" s="1"/>
  <c r="G9" i="35" s="1"/>
  <c r="G39" i="35" s="1"/>
  <c r="F6" i="35"/>
  <c r="F7" i="35" s="1"/>
  <c r="F8" i="35" s="1"/>
  <c r="F9" i="35" s="1"/>
  <c r="F39" i="35" s="1"/>
  <c r="E6" i="35"/>
  <c r="E7" i="35" s="1"/>
  <c r="E8" i="35" s="1"/>
  <c r="E9" i="35" s="1"/>
  <c r="E39" i="35" s="1"/>
  <c r="A39" i="35"/>
  <c r="G105" i="5"/>
  <c r="F80" i="5" l="1"/>
  <c r="F27" i="5"/>
  <c r="C10" i="2" s="1"/>
  <c r="D11" i="2" s="1"/>
  <c r="D16" i="2" s="1"/>
  <c r="D108" i="5"/>
  <c r="F57" i="5"/>
  <c r="D102" i="5"/>
  <c r="F41" i="5"/>
  <c r="F94" i="5"/>
  <c r="D110" i="5" l="1"/>
  <c r="D33" i="5"/>
  <c r="D116" i="5" s="1"/>
  <c r="B8" i="39"/>
  <c r="B8" i="41"/>
  <c r="D118" i="5" l="1"/>
</calcChain>
</file>

<file path=xl/sharedStrings.xml><?xml version="1.0" encoding="utf-8"?>
<sst xmlns="http://schemas.openxmlformats.org/spreadsheetml/2006/main" count="946" uniqueCount="475">
  <si>
    <t>NSLP/CACFP/SFSP</t>
  </si>
  <si>
    <t>CACFP/SFSP</t>
  </si>
  <si>
    <t>Bid Point Calculator and Evaluation Criteria Matrix</t>
  </si>
  <si>
    <t>A la Carte/catering Meal Equivalents (Divide Income by Total)</t>
  </si>
  <si>
    <t>FSMC Employees:</t>
  </si>
  <si>
    <t>SFA Employees:</t>
  </si>
  <si>
    <t>Retirement - Social Security</t>
  </si>
  <si>
    <t>Fringe Benefits (Vacation, Sick Leave, Holiday Pay)</t>
  </si>
  <si>
    <t>Insurance (Life, Medical, Dental)</t>
  </si>
  <si>
    <t>Commodity Delivery &amp; Processing Charges</t>
  </si>
  <si>
    <t>Storage/Warehousing Charges</t>
  </si>
  <si>
    <t>Uniforms - Tuition Reimbursement</t>
  </si>
  <si>
    <t>Tickets/Tokens</t>
  </si>
  <si>
    <t>Equipment Replacement, Maintenance, &amp; Repair</t>
  </si>
  <si>
    <t>Expendable:</t>
  </si>
  <si>
    <t>Silverware/Glassware/Trays/Utensils</t>
  </si>
  <si>
    <t>Major, Non-expendable</t>
  </si>
  <si>
    <t>Linens and Laundry</t>
  </si>
  <si>
    <t>Insurance on Supplies/Inventory</t>
  </si>
  <si>
    <t>Office Materials and Supplies</t>
  </si>
  <si>
    <t>Paper</t>
  </si>
  <si>
    <t>Postage</t>
  </si>
  <si>
    <t>Promotional and Educational Materials</t>
  </si>
  <si>
    <t>Taxes and Licenses</t>
  </si>
  <si>
    <t>Product Liability</t>
  </si>
  <si>
    <t>Liability Insurance (Product and Public)</t>
  </si>
  <si>
    <t>PROJECTED COST INFORMATION</t>
  </si>
  <si>
    <t>PROJECTED REVENUE INFORMATION</t>
  </si>
  <si>
    <t>Vehicle Maintenance and Transportation</t>
  </si>
  <si>
    <t>Travel and Training</t>
  </si>
  <si>
    <t>TOTAL</t>
  </si>
  <si>
    <t>Company Name</t>
  </si>
  <si>
    <t>TOTAL COST</t>
  </si>
  <si>
    <t>Labor</t>
  </si>
  <si>
    <t>Fringe Benefits</t>
  </si>
  <si>
    <t>On-Site Manager Salary &amp; Benefits</t>
  </si>
  <si>
    <t>Transportation Cost</t>
  </si>
  <si>
    <t>Non-Food</t>
  </si>
  <si>
    <t>Total</t>
  </si>
  <si>
    <t>LOCAL REVENUE</t>
  </si>
  <si>
    <t>Paid</t>
  </si>
  <si>
    <t>Reduced</t>
  </si>
  <si>
    <t>Adult</t>
  </si>
  <si>
    <t>Elementary Paid</t>
  </si>
  <si>
    <t>Secondary Paid</t>
  </si>
  <si>
    <t>*A la Carte Sales</t>
  </si>
  <si>
    <t>=</t>
  </si>
  <si>
    <t>Other Sponsors</t>
  </si>
  <si>
    <t>Total Local Revenue</t>
  </si>
  <si>
    <t>*Includes income from vending machines, if applicable.</t>
  </si>
  <si>
    <t>Free</t>
  </si>
  <si>
    <t>Free, severe need</t>
  </si>
  <si>
    <t>Reduced, severe need</t>
  </si>
  <si>
    <t>Total Meals Reimbursement</t>
  </si>
  <si>
    <t>Special Milk Reimbursement</t>
  </si>
  <si>
    <t>Total Federal Reimbursement</t>
  </si>
  <si>
    <t>Interest Income</t>
  </si>
  <si>
    <t>Total Revenue</t>
  </si>
  <si>
    <t>Federal Free Lunch Rate</t>
  </si>
  <si>
    <t>+ Commodity Rate</t>
  </si>
  <si>
    <t>Reimbursable Meals Program.</t>
  </si>
  <si>
    <t>Wages</t>
  </si>
  <si>
    <t>Insurance</t>
  </si>
  <si>
    <t>Enrollment</t>
  </si>
  <si>
    <t>Student</t>
  </si>
  <si>
    <t>A la Carte</t>
  </si>
  <si>
    <t>Grades</t>
  </si>
  <si>
    <t>Service Times</t>
  </si>
  <si>
    <t>Lunch</t>
  </si>
  <si>
    <t>Breakfast</t>
  </si>
  <si>
    <t>Special Milk</t>
  </si>
  <si>
    <t>Summer Programs</t>
  </si>
  <si>
    <t>Areas of Responsibility</t>
  </si>
  <si>
    <t>Food</t>
  </si>
  <si>
    <t>Food Purchases</t>
  </si>
  <si>
    <t>FSMC</t>
  </si>
  <si>
    <t>SFA</t>
  </si>
  <si>
    <t>N/A</t>
  </si>
  <si>
    <t>Processing and Payment of Invoices</t>
  </si>
  <si>
    <t>Salary/Wages</t>
  </si>
  <si>
    <t>Payroll Taxes</t>
  </si>
  <si>
    <t>Workers Compensation</t>
  </si>
  <si>
    <t>Unemployment Compensation</t>
  </si>
  <si>
    <t>Preparation &amp; Processing of Payroll</t>
  </si>
  <si>
    <t>Cleaning/Janitorial Supplies</t>
  </si>
  <si>
    <t>Paper/Disposable Supplies</t>
  </si>
  <si>
    <t>Initial Inventory</t>
  </si>
  <si>
    <t>Replacement During Operation</t>
  </si>
  <si>
    <t>Local</t>
  </si>
  <si>
    <t>Long Distance</t>
  </si>
  <si>
    <t>Trash Removal</t>
  </si>
  <si>
    <t>From Kitchen</t>
  </si>
  <si>
    <t>From Dining Area</t>
  </si>
  <si>
    <t>From Premises</t>
  </si>
  <si>
    <t>Pest Control</t>
  </si>
  <si>
    <t>Equipment Rental (explain)</t>
  </si>
  <si>
    <t>Car/Truck Rental (explain)</t>
  </si>
  <si>
    <t>Printing</t>
  </si>
  <si>
    <t>Cleaning Responsibilties</t>
  </si>
  <si>
    <t>Preparation Areas</t>
  </si>
  <si>
    <t>Serving Areas</t>
  </si>
  <si>
    <t>Kitchen Floors</t>
  </si>
  <si>
    <t>Dining Room Floors</t>
  </si>
  <si>
    <t>Hoods, Duct Work</t>
  </si>
  <si>
    <t>Routine Cleaning of Tables and Chairs</t>
  </si>
  <si>
    <t>Cafeteria Walls</t>
  </si>
  <si>
    <t>Light Fixtures</t>
  </si>
  <si>
    <t>Windows</t>
  </si>
  <si>
    <t>Grease Traps</t>
  </si>
  <si>
    <t>Restrooms</t>
  </si>
  <si>
    <t>Attach a sample 21-day cycle Lunch Menu prepared by the SFA.  This menu must have</t>
  </si>
  <si>
    <t>must be used for the first 21-day cycle of the new school year.</t>
  </si>
  <si>
    <t>Attach a sample 21-day cycle Breakfast Menu prepared by the SFA.  This menu must have</t>
  </si>
  <si>
    <t>Information Section</t>
  </si>
  <si>
    <t>Marketing and Merchandising Plan</t>
  </si>
  <si>
    <t>Non-Food (Supplies and Other Materials)</t>
  </si>
  <si>
    <t>Bid Sheet</t>
  </si>
  <si>
    <t>This bid is offered by</t>
  </si>
  <si>
    <t>(Food Service Management Company) based upon</t>
  </si>
  <si>
    <t>Signed:</t>
  </si>
  <si>
    <t>Date</t>
  </si>
  <si>
    <t>School Builiding</t>
  </si>
  <si>
    <t>School Building</t>
  </si>
  <si>
    <t>A la Carte &amp; Other Income</t>
  </si>
  <si>
    <t>Management Candidate</t>
  </si>
  <si>
    <t>Nutrition Education</t>
  </si>
  <si>
    <t>Employee Training and Development</t>
  </si>
  <si>
    <t>Integrity of Projected Operating Budget/Forecast</t>
  </si>
  <si>
    <t>Samples/examples of materials used (2 pts)</t>
  </si>
  <si>
    <t xml:space="preserve">Breakfasts Served </t>
  </si>
  <si>
    <t xml:space="preserve">Lunches Served </t>
  </si>
  <si>
    <t>*A la carte and catering income</t>
  </si>
  <si>
    <t>21 or more days that actually have lunch being served to the students.  This menu</t>
  </si>
  <si>
    <t>21 or more days that actually have breakfast being served to the students.  This menu</t>
  </si>
  <si>
    <t>A la Carte income includes any income from dining room operations which are not part of the</t>
  </si>
  <si>
    <t>Snacks Served</t>
  </si>
  <si>
    <t>enter avg cost</t>
  </si>
  <si>
    <t>Hours to be Worked</t>
  </si>
  <si>
    <t>Job Title</t>
  </si>
  <si>
    <t>Bid Calculation and Evaluation Criteria</t>
  </si>
  <si>
    <t>Subtract lowest bid from bid above</t>
  </si>
  <si>
    <t>Divide answer from above by lowest bid</t>
  </si>
  <si>
    <t>Subtract answer above from 1</t>
  </si>
  <si>
    <t>Multiply answer above by 51 or more</t>
  </si>
  <si>
    <t>Experience staffing K-12 breakfast and lunch programs (2 pts)</t>
  </si>
  <si>
    <t>Experience with menu development and special events (2 pts)</t>
  </si>
  <si>
    <t>Experience conducting procurement (2 pts)</t>
  </si>
  <si>
    <t>Communication (3 pts)</t>
  </si>
  <si>
    <t>Problem resolution (3 pts)</t>
  </si>
  <si>
    <t>PROJECTED MEALS/MEAL EQUIVALENTS CALCULATOR</t>
  </si>
  <si>
    <t>CURRENT STAFFING PATTERNS</t>
  </si>
  <si>
    <t>Bid (list bid price per meal/meal equivalent from lowest to highest)</t>
  </si>
  <si>
    <t xml:space="preserve">*The A la Carte and catering income, total meals, snacks, and meal equivalents is based on data from a  </t>
  </si>
  <si>
    <t>*Total Meals and snacks served, A la Carte Meal Equivalents</t>
  </si>
  <si>
    <t>Bid Sheet - Cost Reimbursable Contract</t>
  </si>
  <si>
    <t>Projected Operating Cost</t>
  </si>
  <si>
    <t>equivalent meals per year.</t>
  </si>
  <si>
    <t>Expenses that the SFA is contracting for are indicated by an "X" in the Bid Items Column below.</t>
  </si>
  <si>
    <t>"X" Bid Items</t>
  </si>
  <si>
    <t>Cost</t>
  </si>
  <si>
    <t>Food Cost - Including Commodities Delivery Charge</t>
  </si>
  <si>
    <t>On-Site Manager Salary and Benefits</t>
  </si>
  <si>
    <t>Contracted Services (not utilities or FSMC administrative costs)</t>
  </si>
  <si>
    <t>Non-Food Cost</t>
  </si>
  <si>
    <t>Utilities Paid by Food Service Fund</t>
  </si>
  <si>
    <t>Other (as defined on cost information sheet)</t>
  </si>
  <si>
    <t>FSMC Administrative Cost</t>
  </si>
  <si>
    <t>FSMC Management Fee</t>
  </si>
  <si>
    <t>Total Cost (Bid Items Only)</t>
  </si>
  <si>
    <t>Bid Price Per Meal (Total Cost divided by Equivalent Meals Per Year)</t>
  </si>
  <si>
    <t>Food Management Company Representative</t>
  </si>
  <si>
    <t>PROPOSED STAFFING PATTERNS BY FSMC</t>
  </si>
  <si>
    <t>PROJECTED PRICES/COUNTS/OTHER INCOME</t>
  </si>
  <si>
    <t>Advance Payment (must be a flat amount)</t>
  </si>
  <si>
    <t>Annual</t>
  </si>
  <si>
    <t>One time only</t>
  </si>
  <si>
    <t xml:space="preserve">     Elementary Paid</t>
  </si>
  <si>
    <t xml:space="preserve">     Secondary Paid</t>
  </si>
  <si>
    <t>Internet Access</t>
  </si>
  <si>
    <t>Telephone/Computer</t>
  </si>
  <si>
    <t>Expanding/increasing participation in breakfast and lunch (2 pts)</t>
  </si>
  <si>
    <t>Promotional materials (2 pts)</t>
  </si>
  <si>
    <t>Labor - SFA Employees</t>
  </si>
  <si>
    <t>Labor - FSMC Employees</t>
  </si>
  <si>
    <t>Fringe Benefits - SFA Employees</t>
  </si>
  <si>
    <t>Fringe Benefits -  FSMC Employees</t>
  </si>
  <si>
    <t>31d Payment (State Aid Status Report)</t>
  </si>
  <si>
    <t>31f Payment (State Aid Status Report)</t>
  </si>
  <si>
    <t xml:space="preserve">  - Net of VDA/Rebates</t>
  </si>
  <si>
    <t xml:space="preserve">  - Net VDA/Rebates</t>
  </si>
  <si>
    <t xml:space="preserve"> </t>
  </si>
  <si>
    <t>Suppers: CACFP</t>
  </si>
  <si>
    <t xml:space="preserve">Breakfasts: NSLP </t>
  </si>
  <si>
    <t>Breakfast: CACFP</t>
  </si>
  <si>
    <t>Breakfast: SFSP</t>
  </si>
  <si>
    <t>Lunches: NSLP</t>
  </si>
  <si>
    <t>Lunches: CACFP</t>
  </si>
  <si>
    <t>Lunches: SFSP</t>
  </si>
  <si>
    <t>Snacks: CACFP</t>
  </si>
  <si>
    <t>Snacks: NSLP</t>
  </si>
  <si>
    <t>Snacks: SFSP</t>
  </si>
  <si>
    <t>Suppers: SFSP</t>
  </si>
  <si>
    <t>CACFP</t>
  </si>
  <si>
    <t>SFSP</t>
  </si>
  <si>
    <t>NSLP</t>
  </si>
  <si>
    <t>Suppers Served</t>
  </si>
  <si>
    <t>**Catering and Other Functions</t>
  </si>
  <si>
    <t xml:space="preserve">**Identify schools having vended meal contracts with the school district in the School District </t>
  </si>
  <si>
    <t>Paid, severe need + $.06</t>
  </si>
  <si>
    <t xml:space="preserve">Paid, severe need </t>
  </si>
  <si>
    <t>Reduced, severe need + $.06</t>
  </si>
  <si>
    <t>Free, severe need + $.06</t>
  </si>
  <si>
    <t>Free + $.06</t>
  </si>
  <si>
    <t>Reduced + $.06</t>
  </si>
  <si>
    <t>Paid + $.06</t>
  </si>
  <si>
    <t>Flat Rate for FFVP (as defined in RFP)</t>
  </si>
  <si>
    <t>Additional Food Service Markup (refer to RFP) if applicable</t>
  </si>
  <si>
    <t>Additional Food Service Markup (Refer to RFP) if applicable</t>
  </si>
  <si>
    <t>Food Cost for Fresh Fruit and Vegetable Program (FFVP) Only</t>
  </si>
  <si>
    <t>Non-Food (Supplies and Other Materials) FFVP Only</t>
  </si>
  <si>
    <t>Fresh Fruit and Vegetable (FFVP) Grant</t>
  </si>
  <si>
    <t>Food Cost - FFVP ( as defined in RFP)</t>
  </si>
  <si>
    <t>Non-Food Cost - FFVP (as defined in RFP)</t>
  </si>
  <si>
    <t>Food Cost - FFVP (as defined in RFP)</t>
  </si>
  <si>
    <t>The Food Service Management Company must use the bid sheet provided by the school district in the pre-bid packet when submitting its bid.</t>
  </si>
  <si>
    <t>Urban or Vended sites</t>
  </si>
  <si>
    <t>Rural or Self-prep sites</t>
  </si>
  <si>
    <t>Supper</t>
  </si>
  <si>
    <t>Snack</t>
  </si>
  <si>
    <t>Attach a sample 21-day cycle Snack Menu prepared by the SFA.  This menu must have</t>
  </si>
  <si>
    <t>21 or more days that actually have snack being served to the students.  This menu</t>
  </si>
  <si>
    <t>31a Payment (State Aid Status Report</t>
  </si>
  <si>
    <t xml:space="preserve">The USDA may update program requirements at any time. </t>
  </si>
  <si>
    <t>1. USDA Memo SP 10-2012 (v.9) August 3, 2015 - Q &amp; As on the Final Rule - "Nutrition Standards in the NSLP &amp; SBP"</t>
  </si>
  <si>
    <t>2. USDA Memo SP 41-2015,  July 21, 2015 - Updated OVS Guidance (SY 2015-16)</t>
  </si>
  <si>
    <t xml:space="preserve">FSMC Guarantees/Guaranteed Returns </t>
  </si>
  <si>
    <t>Professional Standards Training</t>
  </si>
  <si>
    <t>List Non-Price Criteria and Sub-criteria Below
(points will total 100 when added to Bid Points)</t>
  </si>
  <si>
    <t>SFA must attach the following district and/or food service policies to this bid packet:</t>
  </si>
  <si>
    <t>3. Bad Debt</t>
  </si>
  <si>
    <t>c. Bid Protest Procedures (highly recommended as a best practice)</t>
  </si>
  <si>
    <t>Vision</t>
  </si>
  <si>
    <t>Family Health</t>
  </si>
  <si>
    <t xml:space="preserve">Dental </t>
  </si>
  <si>
    <t>Retirement</t>
  </si>
  <si>
    <t>Paid Time Off/ Holiday/ Sick</t>
  </si>
  <si>
    <t xml:space="preserve">Employee Health </t>
  </si>
  <si>
    <t>Life Insurance</t>
  </si>
  <si>
    <t>Mark with an "X" to indicate if employee compensation included the following:</t>
  </si>
  <si>
    <t>EQUIPMENT INVENTORY LIST</t>
  </si>
  <si>
    <t>USDA FOODS INFORMATION</t>
  </si>
  <si>
    <t xml:space="preserve">SFA will list the food service equipment used in food service and identify if it is a SFA or FSMC provided item. </t>
  </si>
  <si>
    <t xml:space="preserve">SFA </t>
  </si>
  <si>
    <t>CLAIM REIMBURSEMENTS</t>
  </si>
  <si>
    <t xml:space="preserve">MDE will supply the district with claim data for appropriate months. </t>
  </si>
  <si>
    <t>SFA will identify which claim(s) were used to calculate ADP on the SDI pages.</t>
  </si>
  <si>
    <t>A la Carte Information</t>
  </si>
  <si>
    <t xml:space="preserve">2. Meal Charging Policy </t>
  </si>
  <si>
    <t>a. May include Humanitarian/Alternate Meal policy</t>
  </si>
  <si>
    <t>Equipment List</t>
  </si>
  <si>
    <t>SCHOOL DISTRICT INFORMATION: BREAKFAST PROGRAM</t>
  </si>
  <si>
    <t>Meal Prices</t>
  </si>
  <si>
    <t>COUNTS
*Reimbursable Meal ADP</t>
  </si>
  <si>
    <t>Projected Total for 
School Year</t>
  </si>
  <si>
    <t>SCHOOL DISTRICT INFORMATION: LUNCH PROGRAM</t>
  </si>
  <si>
    <t>COUNTS
*Reimbursable Snacks ADP</t>
  </si>
  <si>
    <t>SCHOOL DISTRICT INFORMATION: SUPPER PROGRAM</t>
  </si>
  <si>
    <t>SCHOOL DISTRICT INFORMATION: SNACK PROGRAM</t>
  </si>
  <si>
    <t>FEDERAL REIMBURSEMENTS</t>
  </si>
  <si>
    <t>b. District Small Purchase Threshold (if different from State and Federal)</t>
  </si>
  <si>
    <t>FSMC Support and Back-up</t>
  </si>
  <si>
    <t>Experience working in school foodservice 5 years or more (2 pts)</t>
  </si>
  <si>
    <t>Management support (3 pts)</t>
  </si>
  <si>
    <t>Targeting audience (2 pts)</t>
  </si>
  <si>
    <t>Recognition of holiday and special events (2 pts)</t>
  </si>
  <si>
    <t>Training program for foodservice employees (2 pts)</t>
  </si>
  <si>
    <t>Safety and sanitation (2 pts)</t>
  </si>
  <si>
    <t>Professional development for on-site manager (2 pts)</t>
  </si>
  <si>
    <t>Advanced payment requirement (2 pts)</t>
  </si>
  <si>
    <t>Integrity of information (5 pts)</t>
  </si>
  <si>
    <t>Monitoring of food cost (2 pts)</t>
  </si>
  <si>
    <t>Monitoring of labor cost (2 pts)</t>
  </si>
  <si>
    <t>Financial reports (2 pts)</t>
  </si>
  <si>
    <t>Guaranteed minimum return and surplus revenue (3 pts)</t>
  </si>
  <si>
    <t>Pts
Below</t>
  </si>
  <si>
    <t>Total Wages/
Annual 
Compensation
/Benefits</t>
  </si>
  <si>
    <t>To be completed by FSMC for districts requesting transition of employees to FSMC.</t>
  </si>
  <si>
    <t>Food Cost (including commodities delivery charge)</t>
  </si>
  <si>
    <r>
      <t>EXPENSES</t>
    </r>
    <r>
      <rPr>
        <u/>
        <sz val="10"/>
        <rFont val="Arial"/>
        <family val="2"/>
      </rPr>
      <t xml:space="preserve"> </t>
    </r>
  </si>
  <si>
    <t>(From Food Service Account)</t>
  </si>
  <si>
    <t>Mark an "X" in the appropriate columns for each item.</t>
  </si>
  <si>
    <t>*ADP by building is calculated using the following formula:  number of meals served divided by the number of service days per building.</t>
  </si>
  <si>
    <t>Breakfasts</t>
  </si>
  <si>
    <t>Lunches</t>
  </si>
  <si>
    <t>Number Sold</t>
  </si>
  <si>
    <t>Price</t>
  </si>
  <si>
    <t>Other (i.e. Head Start, Senior Citizens, etc.)</t>
  </si>
  <si>
    <t>Special Milk Revenue</t>
  </si>
  <si>
    <t>Lunch Revenue</t>
  </si>
  <si>
    <t>Breakfast Revenue</t>
  </si>
  <si>
    <t># of Days/Year</t>
  </si>
  <si>
    <t>List school(s) or sites having VENDED meal contract(s) with the School District:</t>
  </si>
  <si>
    <t>List Child Nutrition Program 
Meals Provided</t>
  </si>
  <si>
    <t>List Types of 
Meals Provided</t>
  </si>
  <si>
    <t>Is there a written contract/agreement?  Yes or No</t>
  </si>
  <si>
    <t>Anticipated $ Value of Vended Agreement</t>
  </si>
  <si>
    <t>Insert this into the contract immediately before the signature page prior to signing.</t>
  </si>
  <si>
    <t>Information sheet for Breakfast, Lunch, etc. and Building Demographics/Service Information sheet.</t>
  </si>
  <si>
    <t>Offer vs. Serve
Breakfast</t>
  </si>
  <si>
    <t>Offer vs. Serve 
Lunch</t>
  </si>
  <si>
    <t>Adult
Meals</t>
  </si>
  <si>
    <t>Split Session
Kindergarten
Special Milk</t>
  </si>
  <si>
    <t>Indicate with an "x" whether the cost will be paid by the FSMC, the School District, or whether the cost does not apply to the prospective contract.</t>
  </si>
  <si>
    <r>
      <t xml:space="preserve">Cost Responsibility Detail Sheet </t>
    </r>
    <r>
      <rPr>
        <b/>
        <sz val="9"/>
        <rFont val="Arial"/>
        <family val="2"/>
      </rPr>
      <t>(to be completed by SFA)</t>
    </r>
  </si>
  <si>
    <t>SFA Employees (SY 2018-2019)</t>
  </si>
  <si>
    <t>FSMC Employees (SY 2018-2019)</t>
  </si>
  <si>
    <t xml:space="preserve">SY 2019-2020 Consortia Election:  </t>
  </si>
  <si>
    <t xml:space="preserve">SY 2017-2018 Annual Delivery Fees:  </t>
  </si>
  <si>
    <r>
      <t>The ADP (Average Daily Participation) and A la Carte/Catering Information is based on data from a projection for the current school year (2018-2019) using the month(s) of</t>
    </r>
    <r>
      <rPr>
        <sz val="10"/>
        <color rgb="FFFF0000"/>
        <rFont val="Arial"/>
        <family val="2"/>
      </rPr>
      <t xml:space="preserve"> insert month(s), year</t>
    </r>
    <r>
      <rPr>
        <sz val="10"/>
        <rFont val="Arial"/>
        <family val="2"/>
      </rPr>
      <t>.  Use this ADP to determine the number of projected suppers sold on the Revenue Information Sheet for the entire school year.  For example, the projected number of paid suppers sold is determined by taking the paid ADP above and multiplying it by the number of days of supper indicated at the top of the Projected Revenue Information sheet.</t>
    </r>
  </si>
  <si>
    <t xml:space="preserve">SFA will attach SY 2017-2018 Year End PAL Report  </t>
  </si>
  <si>
    <t xml:space="preserve">Please describe any major changes that took place in the district between SY 2017-2018 and SY 2018-2019 that would impact USDA Food Entitlement Usage. </t>
  </si>
  <si>
    <t xml:space="preserve">Paid </t>
  </si>
  <si>
    <t>Free, At-Risk</t>
  </si>
  <si>
    <t>Full Serve
Breakfast</t>
  </si>
  <si>
    <t>Full Serve
Lunch</t>
  </si>
  <si>
    <t xml:space="preserve">Insert or attach a separate PDF of the SFA's A la Carte items and pricing.  </t>
  </si>
  <si>
    <t>School Meals Program - Food Specifications Cover Sheet</t>
  </si>
  <si>
    <r>
      <t xml:space="preserve">SEE ATTACHED DOCUMENT
</t>
    </r>
    <r>
      <rPr>
        <b/>
        <i/>
        <sz val="12"/>
        <rFont val="Verdana"/>
        <family val="2"/>
      </rPr>
      <t xml:space="preserve">Nutrition Standards, Food Specifications, Meal Patterns </t>
    </r>
  </si>
  <si>
    <t>Notes</t>
  </si>
  <si>
    <t>The Vendor is responsible to adhere to the most current USDA guidance at the time of bid submission and must continuously ensure meals are in compliance with USDA requirements for the duration of the contract.</t>
  </si>
  <si>
    <t xml:space="preserve">The SFA must monitor the Vendor's compliance with these requirements in accordance with the terms set forth in the RFP. </t>
  </si>
  <si>
    <t>Each meal must include the appropriate serving of each required food component and must be consistent with the targeted dietary specifications for sodium, calories, saturated and trans fat.</t>
  </si>
  <si>
    <t>Additional information about School Meals, Meal Pattern Requirements, Nutrition Standards, Regulations, Policy Memos, and Guidance Materials can be found at the following links:</t>
  </si>
  <si>
    <t>Click for Link to MDE-School Nutrition Programs-National School Lunch Program</t>
  </si>
  <si>
    <t>Click for Link to USDA-School Meals Nutrition Standards</t>
  </si>
  <si>
    <t>Click for Link to USDA-School Meals - Policy</t>
  </si>
  <si>
    <t xml:space="preserve">While not inclusive, here are a few key USDA Policy memos that may be helpful:  </t>
  </si>
  <si>
    <t>Additional Child Nutrition Program Information links:</t>
  </si>
  <si>
    <t>Click for Link to MDE-Food and Nutrition Programs-Summer Food Service Program</t>
  </si>
  <si>
    <t>Click for Link to MDE-Food and Nutrition Programs-Child and Adult Care Food Program</t>
  </si>
  <si>
    <t>Click for Link to MDE-Food and Nutrition Programs-School Nutrition Programs-Fresh Fruit and Vegetable Program</t>
  </si>
  <si>
    <t>Middle School</t>
  </si>
  <si>
    <t>Two-door freezer</t>
  </si>
  <si>
    <t>Microwave</t>
  </si>
  <si>
    <t>Serving utensils</t>
  </si>
  <si>
    <t>Metal and plastic serving bowls</t>
  </si>
  <si>
    <t>x</t>
  </si>
  <si>
    <t>Expendable (one time use)</t>
  </si>
  <si>
    <t>Federal Rates for SY 2018-19</t>
  </si>
  <si>
    <t>The School District Representative will fill out the Information Section and include it in the Contract bid proposal packet. This will represent all  information about cost, income, and service needs.</t>
  </si>
  <si>
    <t>When projecting average daily participation (ADP) and A la Carte/Catering information for the School District Information - Breakfast, Lunch, Supper, and Snack sheets, make sure to use the same month or months.  The same month or months must also be used when projecting the revenue information on the Projected Revenue information sheet.</t>
  </si>
  <si>
    <t xml:space="preserve">The Bid Point Calculator and Evaluation Criteria Matrix is used to advise potential bidders of the value placed on the written and/or oral presentation.  </t>
  </si>
  <si>
    <t>A sample Bid Point Calculator is provided, as well as suggested non-price criteria that can be used on the Bid Point Calculator.</t>
  </si>
  <si>
    <t>The Bid Point Calculator and Evaluation Criteria Matrix is used to calculate which bidder will be awarded the Contract.  The bidder with the maximum number of points, not necessarily the lowest price bidder, will be awarded the Contract.</t>
  </si>
  <si>
    <t>1. Procurement Policy to include:</t>
  </si>
  <si>
    <t>a. Written code of conduct (related to School Food Service)</t>
  </si>
  <si>
    <t>Non-Expendable (reusable)</t>
  </si>
  <si>
    <t>BUILDING DEMOGRAPHICS</t>
  </si>
  <si>
    <t>The SFA (School Food Authority) will provide a blank bid sheet with every RFP (Request for Proposal) used for a cost reimbursable contract.</t>
  </si>
  <si>
    <t>The FSMC (Food Service Management Company) will return the completed bid sheet in a separate envelope marked "Bid Sheet - Cost Reimbursable Contract."</t>
  </si>
  <si>
    <t>Use of a meal and meal equivalent figure different than the one supplied by the SFA will cause the bid to be "non-responsive."</t>
  </si>
  <si>
    <t xml:space="preserve">The school district representative will insert the number of meal and  meal equivalents per year on the bid sheet.  </t>
  </si>
  <si>
    <t>This form is to be submitted in a separate envelope marked: Bid Sheet - Cost Reimbursable Contract.</t>
  </si>
  <si>
    <t>SFA does not currently participate, but reserves the right to add in the future.</t>
  </si>
  <si>
    <r>
      <t>SERVICES BY LOCATION:</t>
    </r>
    <r>
      <rPr>
        <sz val="12"/>
        <rFont val="Arial"/>
        <family val="2"/>
      </rPr>
      <t xml:space="preserve">  The services that are indicated below with an "x" are to be provided at the following locations.  Indicate either Full Serve </t>
    </r>
    <r>
      <rPr>
        <b/>
        <u/>
        <sz val="12"/>
        <rFont val="Arial"/>
        <family val="2"/>
      </rPr>
      <t>OR</t>
    </r>
    <r>
      <rPr>
        <sz val="12"/>
        <rFont val="Arial"/>
        <family val="2"/>
      </rPr>
      <t xml:space="preserve"> Offer vs. Serve, not both.</t>
    </r>
  </si>
  <si>
    <t>Kenwood Elementary</t>
  </si>
  <si>
    <t>Schalm Elementary</t>
  </si>
  <si>
    <t>Clawson Middle School</t>
  </si>
  <si>
    <t>Clawson High School</t>
  </si>
  <si>
    <t>DK - 5</t>
  </si>
  <si>
    <t>6th-8th</t>
  </si>
  <si>
    <t>9th-12th</t>
  </si>
  <si>
    <t>Clawson Public Schools</t>
  </si>
  <si>
    <t>n/a</t>
  </si>
  <si>
    <r>
      <t>The ADP (Average Daily Participation) and A la Carte/Catering Information is based on data from a projection for the current school year (2018-2019) using the month(s) of October &amp; November 2018</t>
    </r>
    <r>
      <rPr>
        <sz val="10"/>
        <rFont val="Arial"/>
        <family val="2"/>
      </rPr>
      <t>.  Use this ADP to determine the number of projected snacks sold on the Revenue Information Sheet for the entire school year.  For example, the projected number of paid snacks sold is determined by taking the paid ADP above and multiplying it by the number of days of snack indicated at the top of the Projected Revenue Information sheet.</t>
    </r>
  </si>
  <si>
    <r>
      <t>The ADP (Average Daily Participation) and A la Carte/Catering Information is based on data from a projection for the current school year (2018-2019) using the month(s) of</t>
    </r>
    <r>
      <rPr>
        <sz val="10"/>
        <color rgb="FFFF0000"/>
        <rFont val="Arial"/>
        <family val="2"/>
      </rPr>
      <t xml:space="preserve"> </t>
    </r>
    <r>
      <rPr>
        <sz val="10"/>
        <color theme="1"/>
        <rFont val="Arial"/>
        <family val="2"/>
      </rPr>
      <t xml:space="preserve">October &amp; November 2018. </t>
    </r>
    <r>
      <rPr>
        <sz val="10"/>
        <rFont val="Arial"/>
        <family val="2"/>
      </rPr>
      <t xml:space="preserve"> Use this ADP to determine the number of projected lunches sold on the Revenue Information Sheet for the entire school year.  For example, the projected number of paid lunches sold is determined by taking the paid ADP above and multiplying it by the number of days of lunch indicated at the top of the Projected Revenue Information sheet.</t>
    </r>
  </si>
  <si>
    <r>
      <t>The ADP (Average Daily Participation) and A la Carte/Catering Information is based on data from a projection for the current school year (2018-2019) using the month(s) of</t>
    </r>
    <r>
      <rPr>
        <sz val="10"/>
        <color rgb="FFFF0000"/>
        <rFont val="Arial"/>
        <family val="2"/>
      </rPr>
      <t xml:space="preserve"> </t>
    </r>
    <r>
      <rPr>
        <sz val="10"/>
        <rFont val="Arial"/>
        <family val="2"/>
      </rPr>
      <t>October &amp; November 2018.  Use this ADP to determine the number of projected breakfasts sold on the Revenue Information Sheet for the entire school year.  For example, the projected number of paid breakfasts sold is determined by taking the paid ADP above and multiplying it by the number of days of breakfast indicated at the top of the Projected Revenue Information sheet.</t>
    </r>
  </si>
  <si>
    <t>High School</t>
  </si>
  <si>
    <t>Cook Manager</t>
  </si>
  <si>
    <t>Cook Helper</t>
  </si>
  <si>
    <t>Kenwood</t>
  </si>
  <si>
    <t>Cook Baker</t>
  </si>
  <si>
    <t>Schalm</t>
  </si>
  <si>
    <t>District Wide</t>
  </si>
  <si>
    <t>Two burner stove with oven</t>
  </si>
  <si>
    <t>Plastic cart</t>
  </si>
  <si>
    <t>Single oven</t>
  </si>
  <si>
    <t>Warming Cabinet</t>
  </si>
  <si>
    <t>Two-door refridgerator</t>
  </si>
  <si>
    <t>Cash register</t>
  </si>
  <si>
    <t>Portable salad bar</t>
  </si>
  <si>
    <t>Short speed racks</t>
  </si>
  <si>
    <t>Four well steam table (serving line)</t>
  </si>
  <si>
    <t>Milk cooler</t>
  </si>
  <si>
    <t>Double stack oven</t>
  </si>
  <si>
    <t>Speed racks</t>
  </si>
  <si>
    <t>Stainless steel cart</t>
  </si>
  <si>
    <t>Two burner stove</t>
  </si>
  <si>
    <t>Warming cabinet</t>
  </si>
  <si>
    <t>Walk-in refridgerator</t>
  </si>
  <si>
    <t>Two-door reach-in refridgerator</t>
  </si>
  <si>
    <t>Three-door reach-in refridgerator</t>
  </si>
  <si>
    <t>Two-door reach-in freezer</t>
  </si>
  <si>
    <t>Six pan steamer</t>
  </si>
  <si>
    <t>Steam Jacketed Kettle 55 gallon</t>
  </si>
  <si>
    <t>Six burner stove with oven</t>
  </si>
  <si>
    <t>Warming cabinets (2)</t>
  </si>
  <si>
    <t>Milk coolers (2)</t>
  </si>
  <si>
    <t>Speed racks (2)</t>
  </si>
  <si>
    <t>Cambros (6)</t>
  </si>
  <si>
    <t>Serving lines with cash registers &amp;</t>
  </si>
  <si>
    <t xml:space="preserve">     portable hot well &amp; cold well (2)</t>
  </si>
  <si>
    <t>Walk-in freezer</t>
  </si>
  <si>
    <t>Speed rack</t>
  </si>
  <si>
    <t xml:space="preserve">     hot well &amp; cold well</t>
  </si>
  <si>
    <t>Stainless steel carts (3)</t>
  </si>
  <si>
    <t>Refridgerated deli kiosk</t>
  </si>
  <si>
    <t>None</t>
  </si>
  <si>
    <t>7:40-8:10</t>
  </si>
  <si>
    <t>7:15-7:35</t>
  </si>
  <si>
    <t>4 periods, 11:05-12:45</t>
  </si>
  <si>
    <t>7:40-8:00</t>
  </si>
  <si>
    <t>6 periods, 11:00-12:40</t>
  </si>
  <si>
    <t>7:15-7:30</t>
  </si>
  <si>
    <t>3 Periods, 10:57-12:28</t>
  </si>
  <si>
    <t>2 periods, 10:52-12:26</t>
  </si>
  <si>
    <t>Milk only</t>
  </si>
  <si>
    <t>Macomb, Oakland, Wayne RESA coop (MOR)</t>
  </si>
  <si>
    <t>projection for the current school year (2018-2019) using the month(s) of October &amp; November 2018.</t>
  </si>
  <si>
    <t>Cook Helper*</t>
  </si>
  <si>
    <t>Cook Baker*</t>
  </si>
  <si>
    <t>Delivery*</t>
  </si>
  <si>
    <t>Based on 180 Breakfast/168 Lunch Days of Service in School Year 2018-2019</t>
  </si>
  <si>
    <t>Serving line with cash registers &amp;</t>
  </si>
  <si>
    <t>PreK</t>
  </si>
  <si>
    <t>8:45-9:15</t>
  </si>
  <si>
    <t>1 period, 12:15-12:45</t>
  </si>
  <si>
    <t>Clawson Middlee School</t>
  </si>
  <si>
    <t>Administrative Assistant</t>
  </si>
  <si>
    <t>Stainless steel carts (5)</t>
  </si>
  <si>
    <t>Dish machine, conveyor</t>
  </si>
  <si>
    <t xml:space="preserve">These figures are based on projected revenue for the current school year (2018-2019) using the month(s) of October &amp; November, 2018.  Multiply the ADP from the SD Info - Breakfast and Lunch sheets by the number of days above to determine the number of projected meals sold. </t>
  </si>
  <si>
    <t>Director of Dining Services*</t>
  </si>
  <si>
    <t>* Shared with Royal Oak Schools</t>
  </si>
  <si>
    <t>X</t>
  </si>
  <si>
    <t xml:space="preserve">Kenwood </t>
  </si>
  <si>
    <t>Lunch Room Monitor</t>
  </si>
  <si>
    <t>Third Party Contracted Staffing Company (Edustaff Employees):</t>
  </si>
  <si>
    <t>Total SFA Employees and Third Party Employees</t>
  </si>
  <si>
    <t>Total SFA Employees Not Currently included in Food Service Budget</t>
  </si>
  <si>
    <t>Total SFA Employees Currently included in Food Service Budget</t>
  </si>
  <si>
    <t>Total Third Party Copntracted Staffing Company</t>
  </si>
  <si>
    <t>Transportation Cost (1)</t>
  </si>
  <si>
    <t>Other - Property &amp; General Ins/ Bank Fees/Dues &amp; Fees (1)</t>
  </si>
  <si>
    <t>Other - Equip Repair (1)</t>
  </si>
  <si>
    <t>Other - Workshops (1)</t>
  </si>
  <si>
    <t>(1) Information only, not bid item</t>
  </si>
  <si>
    <t>(2) Not currently charged to food service budget but will be charged effective 7/1/19</t>
  </si>
  <si>
    <t>Labor - SFA Employees, Lunch Aides (2)</t>
  </si>
  <si>
    <t>Fringe Benefits - SFA Employees,  Lunch Aides (2)</t>
  </si>
  <si>
    <t>Indirect Cost (assigned to food service) (2)</t>
  </si>
  <si>
    <t>District</t>
  </si>
  <si>
    <t>Truck</t>
  </si>
  <si>
    <t>2005 Ford E250</t>
  </si>
  <si>
    <t>Plan A With Advance Payment</t>
  </si>
  <si>
    <t>Plan B With Advance Payment</t>
  </si>
  <si>
    <t>*FSMC Administrative Cost and FSMC Management Fee, if applicable, have not been included.</t>
  </si>
  <si>
    <t>Contracted Services* (Personnel contracted through EduStaff)</t>
  </si>
  <si>
    <t>Based on 122 days of Breakfast/122 days of Lunch/122 days of Snacks for CACFP</t>
  </si>
  <si>
    <t>Based on 180 days of Breakfast/168 days of Lunch for NSLP</t>
  </si>
  <si>
    <t>See attached.</t>
  </si>
  <si>
    <t>Enter Specific Requirements for this SFA: PEANUT AND TREENUT FREE DISTRICT-WIDE</t>
  </si>
  <si>
    <t xml:space="preserve">Advanced Payment is:    </t>
  </si>
  <si>
    <t>By submission of this bid, the bidder certifies that, in the event the bidder receives an award under this solicitation, the bidder shall operate in accordance with all applicable program laws and regulations.  This contract shall be in effect for one year and may be renewed by mutual agreement for four additional one-year periods.</t>
  </si>
  <si>
    <t>Clawson Early Childhood Center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</si>
</sst>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0000_);_(&quot;$&quot;* \(#,##0.0000\);_(&quot;$&quot;* &quot;-&quot;??_);_(@_)"/>
    <numFmt numFmtId="165" formatCode="_(* #,##0_);_(* \(#,##0\);_(* &quot;-&quot;??_);_(@_)"/>
    <numFmt numFmtId="166" formatCode="0.0000"/>
    <numFmt numFmtId="167" formatCode="&quot;$&quot;#,##0.00"/>
  </numFmts>
  <fonts count="48"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b/>
      <u/>
      <sz val="10"/>
      <name val="Arial"/>
      <family val="2"/>
    </font>
    <font>
      <sz val="10"/>
      <name val="Arial"/>
      <family val="2"/>
    </font>
    <font>
      <i/>
      <sz val="10"/>
      <name val="Arial"/>
      <family val="2"/>
    </font>
    <font>
      <b/>
      <u/>
      <sz val="14"/>
      <name val="Arial"/>
      <family val="2"/>
    </font>
    <font>
      <b/>
      <u/>
      <sz val="12"/>
      <name val="Arial"/>
      <family val="2"/>
    </font>
    <font>
      <b/>
      <sz val="9"/>
      <name val="Arial"/>
      <family val="2"/>
    </font>
    <font>
      <sz val="12"/>
      <name val="Arial"/>
      <family val="2"/>
    </font>
    <font>
      <b/>
      <sz val="22"/>
      <name val="Arial"/>
      <family val="2"/>
    </font>
    <font>
      <sz val="22"/>
      <name val="Arial"/>
      <family val="2"/>
    </font>
    <font>
      <b/>
      <sz val="12"/>
      <name val="Arial"/>
      <family val="2"/>
    </font>
    <font>
      <b/>
      <sz val="18"/>
      <name val="Arial"/>
      <family val="2"/>
    </font>
    <font>
      <b/>
      <sz val="24"/>
      <name val="Arial"/>
      <family val="2"/>
    </font>
    <font>
      <sz val="14"/>
      <name val="Arial"/>
      <family val="2"/>
    </font>
    <font>
      <sz val="9"/>
      <name val="Arial"/>
      <family val="2"/>
    </font>
    <font>
      <sz val="9"/>
      <name val="Arial"/>
      <family val="2"/>
    </font>
    <font>
      <sz val="10"/>
      <name val="Arial"/>
      <family val="2"/>
    </font>
    <font>
      <b/>
      <sz val="11"/>
      <name val="Arial"/>
      <family val="2"/>
    </font>
    <font>
      <sz val="11"/>
      <name val="Arial"/>
      <family val="2"/>
    </font>
    <font>
      <sz val="8"/>
      <name val="Arial"/>
      <family val="2"/>
    </font>
    <font>
      <u/>
      <sz val="10"/>
      <color indexed="12"/>
      <name val="Arial"/>
      <family val="2"/>
    </font>
    <font>
      <sz val="10"/>
      <name val="Verdana"/>
      <family val="2"/>
    </font>
    <font>
      <sz val="12"/>
      <name val="Verdana"/>
      <family val="2"/>
    </font>
    <font>
      <b/>
      <sz val="12"/>
      <name val="Verdana"/>
      <family val="2"/>
    </font>
    <font>
      <u/>
      <sz val="10"/>
      <name val="Arial"/>
      <family val="2"/>
    </font>
    <font>
      <sz val="10"/>
      <color rgb="FFFF0000"/>
      <name val="Arial"/>
      <family val="2"/>
    </font>
    <font>
      <b/>
      <sz val="14"/>
      <name val="Verdana"/>
      <family val="2"/>
    </font>
    <font>
      <b/>
      <i/>
      <sz val="12"/>
      <name val="Verdana"/>
      <family val="2"/>
    </font>
    <font>
      <b/>
      <u/>
      <sz val="10"/>
      <name val="Verdana"/>
      <family val="2"/>
    </font>
    <font>
      <b/>
      <sz val="10"/>
      <name val="Verdana"/>
      <family val="2"/>
    </font>
    <font>
      <b/>
      <sz val="10"/>
      <color theme="3" tint="0.39997558519241921"/>
      <name val="Verdana"/>
      <family val="2"/>
    </font>
    <font>
      <sz val="10"/>
      <color theme="3" tint="0.39997558519241921"/>
      <name val="Verdana"/>
      <family val="2"/>
    </font>
    <font>
      <sz val="12"/>
      <color theme="3" tint="0.39997558519241921"/>
      <name val="Arial"/>
      <family val="2"/>
    </font>
    <font>
      <sz val="10"/>
      <color theme="3" tint="0.39997558519241921"/>
      <name val="Arial"/>
      <family val="2"/>
    </font>
    <font>
      <u/>
      <sz val="10"/>
      <name val="Verdana"/>
      <family val="2"/>
    </font>
    <font>
      <b/>
      <sz val="10"/>
      <color rgb="FFFF0000"/>
      <name val="Verdana"/>
      <family val="2"/>
    </font>
    <font>
      <sz val="10"/>
      <color rgb="FFFF0000"/>
      <name val="Verdana"/>
      <family val="2"/>
    </font>
    <font>
      <sz val="12"/>
      <color rgb="FFFF0000"/>
      <name val="Arial"/>
      <family val="2"/>
    </font>
    <font>
      <b/>
      <sz val="10"/>
      <color rgb="FFFF0000"/>
      <name val="Arial"/>
      <family val="2"/>
    </font>
    <font>
      <i/>
      <sz val="10"/>
      <color theme="0" tint="-0.499984740745262"/>
      <name val="Arial"/>
      <family val="2"/>
    </font>
    <font>
      <sz val="10"/>
      <color theme="1"/>
      <name val="Arial"/>
      <family val="2"/>
    </font>
    <font>
      <u val="singleAccounting"/>
      <sz val="10"/>
      <name val="Arial"/>
      <family val="2"/>
    </font>
    <font>
      <b/>
      <sz val="10"/>
      <color theme="0" tint="-0.499984740745262"/>
      <name val="Arial"/>
      <family val="2"/>
    </font>
  </fonts>
  <fills count="10">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6">
    <xf numFmtId="0" fontId="0" fillId="0" borderId="0"/>
    <xf numFmtId="43" fontId="3" fillId="0" borderId="0" applyFont="0" applyFill="0" applyBorder="0" applyAlignment="0" applyProtection="0"/>
    <xf numFmtId="44" fontId="3" fillId="0" borderId="0" applyFont="0" applyFill="0" applyBorder="0" applyAlignment="0" applyProtection="0"/>
    <xf numFmtId="0" fontId="25" fillId="0" borderId="0" applyNumberFormat="0" applyFill="0" applyBorder="0" applyAlignment="0" applyProtection="0">
      <alignment vertical="top"/>
      <protection locked="0"/>
    </xf>
    <xf numFmtId="9" fontId="3" fillId="0" borderId="0" applyFont="0" applyFill="0" applyBorder="0" applyAlignment="0" applyProtection="0"/>
    <xf numFmtId="0" fontId="2" fillId="0" borderId="0"/>
  </cellStyleXfs>
  <cellXfs count="299">
    <xf numFmtId="0" fontId="0" fillId="0" borderId="0" xfId="0"/>
    <xf numFmtId="0" fontId="0" fillId="0" borderId="1" xfId="0" applyBorder="1" applyAlignment="1">
      <alignment horizontal="right"/>
    </xf>
    <xf numFmtId="0" fontId="0" fillId="0" borderId="0" xfId="0" applyAlignment="1">
      <alignment horizontal="center"/>
    </xf>
    <xf numFmtId="0" fontId="6"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xf numFmtId="0" fontId="0" fillId="0" borderId="2" xfId="0" applyBorder="1" applyAlignment="1">
      <alignment horizontal="center"/>
    </xf>
    <xf numFmtId="0" fontId="0" fillId="0" borderId="0" xfId="0" applyAlignment="1">
      <alignment horizontal="left" indent="2"/>
    </xf>
    <xf numFmtId="0" fontId="0" fillId="0" borderId="3" xfId="0" applyBorder="1"/>
    <xf numFmtId="0" fontId="0" fillId="0" borderId="2" xfId="0" applyBorder="1"/>
    <xf numFmtId="0" fontId="0" fillId="0" borderId="0" xfId="0" quotePrefix="1" applyAlignment="1">
      <alignment horizontal="right"/>
    </xf>
    <xf numFmtId="0" fontId="0" fillId="0" borderId="0" xfId="0" applyAlignment="1">
      <alignment horizontal="left" indent="1"/>
    </xf>
    <xf numFmtId="0" fontId="0" fillId="0" borderId="1" xfId="0" quotePrefix="1" applyBorder="1" applyAlignment="1">
      <alignment horizontal="right"/>
    </xf>
    <xf numFmtId="165" fontId="0" fillId="0" borderId="0" xfId="1" applyNumberFormat="1" applyFont="1"/>
    <xf numFmtId="0" fontId="0" fillId="0" borderId="4" xfId="0" applyBorder="1"/>
    <xf numFmtId="0" fontId="0" fillId="0" borderId="5" xfId="0" applyBorder="1" applyAlignment="1">
      <alignment horizontal="right"/>
    </xf>
    <xf numFmtId="10" fontId="0" fillId="0" borderId="0" xfId="4" applyNumberFormat="1" applyFont="1"/>
    <xf numFmtId="43" fontId="0" fillId="0" borderId="2" xfId="1" applyFont="1" applyBorder="1"/>
    <xf numFmtId="43" fontId="0" fillId="0" borderId="3" xfId="1" applyFont="1" applyBorder="1"/>
    <xf numFmtId="0" fontId="10" fillId="0" borderId="0" xfId="0" applyFont="1" applyAlignment="1">
      <alignment horizontal="center"/>
    </xf>
    <xf numFmtId="0" fontId="7" fillId="0" borderId="0" xfId="0" applyFont="1" applyAlignment="1">
      <alignment horizontal="center"/>
    </xf>
    <xf numFmtId="165" fontId="0" fillId="0" borderId="2" xfId="1" applyNumberFormat="1" applyFont="1" applyBorder="1"/>
    <xf numFmtId="165" fontId="0" fillId="0" borderId="3" xfId="1" applyNumberFormat="1" applyFont="1" applyBorder="1"/>
    <xf numFmtId="43" fontId="0" fillId="0" borderId="0" xfId="0" applyNumberFormat="1"/>
    <xf numFmtId="0" fontId="7" fillId="0" borderId="2" xfId="0" applyFont="1" applyBorder="1" applyAlignment="1">
      <alignment horizontal="center"/>
    </xf>
    <xf numFmtId="44" fontId="0" fillId="0" borderId="0" xfId="0" applyNumberFormat="1"/>
    <xf numFmtId="7" fontId="0" fillId="0" borderId="0" xfId="0" applyNumberFormat="1"/>
    <xf numFmtId="10" fontId="0" fillId="0" borderId="0" xfId="0" applyNumberFormat="1"/>
    <xf numFmtId="0" fontId="0" fillId="0" borderId="2" xfId="0" applyBorder="1" applyAlignment="1">
      <alignment horizontal="center" wrapText="1"/>
    </xf>
    <xf numFmtId="0" fontId="0" fillId="0" borderId="3" xfId="0" applyBorder="1" applyAlignment="1">
      <alignment horizontal="center"/>
    </xf>
    <xf numFmtId="0" fontId="6" fillId="0" borderId="0" xfId="0" applyFont="1" applyAlignment="1">
      <alignment horizontal="left"/>
    </xf>
    <xf numFmtId="0" fontId="6" fillId="0" borderId="0" xfId="0" applyFont="1"/>
    <xf numFmtId="0" fontId="5" fillId="0" borderId="0" xfId="0" applyFont="1"/>
    <xf numFmtId="0" fontId="15" fillId="0" borderId="0" xfId="0" applyFont="1"/>
    <xf numFmtId="165" fontId="0" fillId="0" borderId="0" xfId="0" applyNumberFormat="1"/>
    <xf numFmtId="0" fontId="7" fillId="0" borderId="0" xfId="0" applyFont="1"/>
    <xf numFmtId="0" fontId="18" fillId="0" borderId="0" xfId="0" applyFont="1"/>
    <xf numFmtId="0" fontId="19" fillId="0" borderId="0" xfId="0" applyFont="1"/>
    <xf numFmtId="0" fontId="20" fillId="0" borderId="0" xfId="0" applyFont="1"/>
    <xf numFmtId="43" fontId="3" fillId="0" borderId="0" xfId="1"/>
    <xf numFmtId="0" fontId="0" fillId="0" borderId="0" xfId="0" applyAlignment="1">
      <alignment horizontal="left"/>
    </xf>
    <xf numFmtId="0" fontId="0" fillId="0" borderId="6" xfId="0" applyBorder="1" applyAlignment="1">
      <alignment horizontal="center"/>
    </xf>
    <xf numFmtId="0" fontId="7" fillId="0" borderId="5" xfId="0" applyFont="1" applyBorder="1" applyAlignment="1">
      <alignment horizontal="right"/>
    </xf>
    <xf numFmtId="0" fontId="9" fillId="0" borderId="0" xfId="0" applyFont="1" applyAlignment="1">
      <alignment horizontal="center"/>
    </xf>
    <xf numFmtId="0" fontId="4" fillId="0" borderId="0" xfId="0" applyFont="1" applyAlignment="1">
      <alignment horizontal="center" wrapText="1"/>
    </xf>
    <xf numFmtId="0" fontId="5" fillId="0" borderId="0" xfId="0" applyFont="1" applyAlignment="1">
      <alignment horizontal="center"/>
    </xf>
    <xf numFmtId="167" fontId="0" fillId="0" borderId="0" xfId="0" applyNumberFormat="1" applyAlignment="1">
      <alignment wrapText="1"/>
    </xf>
    <xf numFmtId="167" fontId="0" fillId="0" borderId="2" xfId="0" applyNumberFormat="1" applyBorder="1"/>
    <xf numFmtId="167" fontId="0" fillId="0" borderId="3" xfId="0" applyNumberFormat="1" applyBorder="1"/>
    <xf numFmtId="0" fontId="7" fillId="0" borderId="0" xfId="0" applyFont="1" applyAlignment="1">
      <alignment horizontal="left"/>
    </xf>
    <xf numFmtId="7" fontId="0" fillId="0" borderId="3" xfId="2" applyNumberFormat="1" applyFont="1" applyBorder="1"/>
    <xf numFmtId="0" fontId="4" fillId="0" borderId="3" xfId="0" applyFont="1" applyBorder="1" applyAlignment="1">
      <alignment horizontal="right"/>
    </xf>
    <xf numFmtId="49" fontId="4" fillId="0" borderId="0" xfId="0" applyNumberFormat="1" applyFont="1"/>
    <xf numFmtId="49" fontId="0" fillId="0" borderId="0" xfId="0" applyNumberFormat="1"/>
    <xf numFmtId="165" fontId="3" fillId="0" borderId="0" xfId="1" applyNumberFormat="1"/>
    <xf numFmtId="0" fontId="7" fillId="0" borderId="0" xfId="0" applyFont="1" applyAlignment="1">
      <alignment horizontal="center" wrapText="1"/>
    </xf>
    <xf numFmtId="0" fontId="0" fillId="0" borderId="0" xfId="0" applyAlignment="1">
      <alignment horizontal="center" wrapText="1"/>
    </xf>
    <xf numFmtId="0" fontId="0" fillId="0" borderId="0" xfId="0" applyProtection="1">
      <protection locked="0"/>
    </xf>
    <xf numFmtId="0" fontId="5" fillId="0" borderId="7" xfId="0" applyFont="1" applyBorder="1" applyAlignment="1" applyProtection="1">
      <alignment horizontal="center"/>
      <protection locked="0"/>
    </xf>
    <xf numFmtId="0" fontId="4" fillId="0" borderId="1" xfId="0" applyFont="1" applyBorder="1" applyAlignment="1" applyProtection="1">
      <alignment horizontal="center" vertical="center" textRotation="90"/>
      <protection locked="0"/>
    </xf>
    <xf numFmtId="0" fontId="4" fillId="0" borderId="0" xfId="0" applyFont="1" applyAlignment="1" applyProtection="1">
      <alignment horizontal="center" vertical="center" wrapText="1"/>
      <protection locked="0"/>
    </xf>
    <xf numFmtId="0" fontId="0" fillId="0" borderId="1" xfId="0" applyBorder="1" applyProtection="1">
      <protection locked="0"/>
    </xf>
    <xf numFmtId="0" fontId="4" fillId="0" borderId="5" xfId="0" applyFont="1" applyBorder="1" applyAlignment="1" applyProtection="1">
      <alignment horizontal="center" vertical="center"/>
      <protection locked="0"/>
    </xf>
    <xf numFmtId="0" fontId="0" fillId="2" borderId="5" xfId="0" applyFill="1" applyBorder="1" applyProtection="1">
      <protection locked="0"/>
    </xf>
    <xf numFmtId="0" fontId="0" fillId="2" borderId="8" xfId="0" applyFill="1" applyBorder="1" applyProtection="1">
      <protection locked="0"/>
    </xf>
    <xf numFmtId="0" fontId="3" fillId="0" borderId="1" xfId="0" applyFont="1" applyBorder="1" applyProtection="1">
      <protection locked="0"/>
    </xf>
    <xf numFmtId="0" fontId="7" fillId="0" borderId="1" xfId="0" applyFont="1" applyBorder="1" applyProtection="1">
      <protection locked="0"/>
    </xf>
    <xf numFmtId="0" fontId="0" fillId="0" borderId="1" xfId="0" applyBorder="1" applyAlignment="1" applyProtection="1">
      <alignment horizontal="right"/>
      <protection locked="0"/>
    </xf>
    <xf numFmtId="2" fontId="0" fillId="0" borderId="1" xfId="0" applyNumberFormat="1" applyBorder="1"/>
    <xf numFmtId="4" fontId="4" fillId="0" borderId="1" xfId="0" applyNumberFormat="1" applyFont="1" applyBorder="1" applyAlignment="1" applyProtection="1">
      <alignment horizontal="center" textRotation="90"/>
      <protection locked="0"/>
    </xf>
    <xf numFmtId="4" fontId="0" fillId="0" borderId="1" xfId="0" applyNumberFormat="1" applyBorder="1" applyProtection="1">
      <protection locked="0"/>
    </xf>
    <xf numFmtId="4" fontId="3" fillId="0" borderId="1" xfId="1" applyNumberFormat="1" applyBorder="1" applyProtection="1">
      <protection locked="0"/>
    </xf>
    <xf numFmtId="4" fontId="3" fillId="0" borderId="1" xfId="1" applyNumberFormat="1" applyBorder="1"/>
    <xf numFmtId="4" fontId="0" fillId="0" borderId="1" xfId="0" applyNumberFormat="1" applyBorder="1"/>
    <xf numFmtId="4" fontId="0" fillId="0" borderId="0" xfId="0" applyNumberFormat="1" applyProtection="1">
      <protection locked="0"/>
    </xf>
    <xf numFmtId="167" fontId="6" fillId="0" borderId="0" xfId="0" applyNumberFormat="1" applyFont="1" applyAlignment="1">
      <alignment horizontal="center"/>
    </xf>
    <xf numFmtId="167" fontId="3" fillId="0" borderId="2" xfId="2" applyNumberFormat="1" applyBorder="1"/>
    <xf numFmtId="167" fontId="0" fillId="0" borderId="0" xfId="0" applyNumberFormat="1"/>
    <xf numFmtId="167" fontId="3" fillId="0" borderId="6" xfId="2" applyNumberFormat="1" applyBorder="1"/>
    <xf numFmtId="167" fontId="0" fillId="0" borderId="0" xfId="1" applyNumberFormat="1" applyFont="1"/>
    <xf numFmtId="167" fontId="0" fillId="0" borderId="2" xfId="1" applyNumberFormat="1" applyFont="1" applyBorder="1"/>
    <xf numFmtId="4" fontId="0" fillId="0" borderId="0" xfId="0" applyNumberFormat="1"/>
    <xf numFmtId="4" fontId="0" fillId="0" borderId="0" xfId="1" applyNumberFormat="1" applyFont="1"/>
    <xf numFmtId="4" fontId="0" fillId="0" borderId="2" xfId="1" applyNumberFormat="1" applyFont="1" applyBorder="1"/>
    <xf numFmtId="4" fontId="0" fillId="0" borderId="2" xfId="0" applyNumberFormat="1" applyBorder="1"/>
    <xf numFmtId="167" fontId="10" fillId="0" borderId="0" xfId="0" applyNumberFormat="1" applyFont="1" applyAlignment="1">
      <alignment horizontal="center"/>
    </xf>
    <xf numFmtId="167" fontId="0" fillId="0" borderId="2" xfId="0" applyNumberFormat="1" applyBorder="1" applyAlignment="1">
      <alignment horizontal="center"/>
    </xf>
    <xf numFmtId="4" fontId="3" fillId="0" borderId="0" xfId="1" applyNumberFormat="1"/>
    <xf numFmtId="167" fontId="3" fillId="0" borderId="0" xfId="1" applyNumberFormat="1"/>
    <xf numFmtId="167" fontId="19" fillId="0" borderId="0" xfId="0" applyNumberFormat="1" applyFont="1"/>
    <xf numFmtId="167" fontId="0" fillId="0" borderId="6" xfId="0" applyNumberFormat="1" applyBorder="1"/>
    <xf numFmtId="167" fontId="7" fillId="0" borderId="0" xfId="0" applyNumberFormat="1" applyFont="1" applyAlignment="1">
      <alignment wrapText="1"/>
    </xf>
    <xf numFmtId="43" fontId="21" fillId="0" borderId="3" xfId="1" applyFont="1" applyBorder="1"/>
    <xf numFmtId="167" fontId="7" fillId="0" borderId="2" xfId="0" applyNumberFormat="1" applyFont="1" applyBorder="1"/>
    <xf numFmtId="0" fontId="4" fillId="0" borderId="2" xfId="0" applyFont="1" applyBorder="1" applyAlignment="1">
      <alignment horizontal="center"/>
    </xf>
    <xf numFmtId="167" fontId="4" fillId="0" borderId="2" xfId="0" applyNumberFormat="1" applyFont="1" applyBorder="1"/>
    <xf numFmtId="0" fontId="11" fillId="0" borderId="0" xfId="0" applyFont="1" applyAlignment="1">
      <alignment horizontal="center"/>
    </xf>
    <xf numFmtId="0" fontId="26" fillId="0" borderId="0" xfId="0" applyFont="1"/>
    <xf numFmtId="0" fontId="14" fillId="0" borderId="0" xfId="0" applyFont="1"/>
    <xf numFmtId="0" fontId="17" fillId="0" borderId="0" xfId="0" applyFont="1"/>
    <xf numFmtId="3" fontId="4" fillId="0" borderId="2" xfId="0" applyNumberFormat="1" applyFont="1" applyBorder="1" applyAlignment="1">
      <alignment horizontal="center"/>
    </xf>
    <xf numFmtId="0" fontId="13" fillId="0" borderId="0" xfId="0" applyFont="1"/>
    <xf numFmtId="0" fontId="12" fillId="0" borderId="0" xfId="0" applyFont="1"/>
    <xf numFmtId="0" fontId="10" fillId="0" borderId="0" xfId="0" applyFont="1"/>
    <xf numFmtId="0" fontId="4" fillId="0" borderId="4" xfId="0" applyFont="1" applyBorder="1"/>
    <xf numFmtId="0" fontId="4" fillId="0" borderId="3" xfId="0" applyFont="1" applyBorder="1"/>
    <xf numFmtId="0" fontId="4" fillId="0" borderId="5" xfId="0" applyFont="1" applyBorder="1"/>
    <xf numFmtId="167" fontId="4" fillId="0" borderId="0" xfId="0" applyNumberFormat="1" applyFont="1"/>
    <xf numFmtId="0" fontId="22" fillId="0" borderId="0" xfId="0" applyFont="1"/>
    <xf numFmtId="0" fontId="23" fillId="0" borderId="0" xfId="0" applyFont="1"/>
    <xf numFmtId="4" fontId="7" fillId="0" borderId="2" xfId="0" applyNumberFormat="1" applyFont="1" applyBorder="1" applyAlignment="1">
      <alignment horizontal="center"/>
    </xf>
    <xf numFmtId="0" fontId="12" fillId="0" borderId="0" xfId="0" applyFont="1" applyAlignment="1">
      <alignment horizontal="center"/>
    </xf>
    <xf numFmtId="0" fontId="3" fillId="0" borderId="0" xfId="0" applyFont="1"/>
    <xf numFmtId="0" fontId="3" fillId="0" borderId="9" xfId="0" applyFont="1" applyBorder="1" applyAlignment="1" applyProtection="1">
      <alignment horizontal="center" vertical="center" wrapText="1"/>
      <protection locked="0"/>
    </xf>
    <xf numFmtId="0" fontId="4" fillId="3" borderId="0" xfId="0" applyFont="1" applyFill="1"/>
    <xf numFmtId="0" fontId="0" fillId="3" borderId="0" xfId="0" applyFill="1"/>
    <xf numFmtId="0" fontId="9" fillId="0" borderId="0" xfId="0" applyFont="1"/>
    <xf numFmtId="0" fontId="17" fillId="0" borderId="0" xfId="0" applyFont="1" applyAlignment="1">
      <alignment horizontal="left"/>
    </xf>
    <xf numFmtId="0" fontId="0" fillId="0" borderId="1" xfId="0" applyBorder="1" applyAlignment="1">
      <alignment horizontal="center"/>
    </xf>
    <xf numFmtId="0" fontId="0" fillId="0" borderId="4" xfId="0" applyBorder="1" applyAlignment="1">
      <alignment horizontal="center" wrapText="1"/>
    </xf>
    <xf numFmtId="164" fontId="21" fillId="0" borderId="1" xfId="2" applyNumberFormat="1" applyFont="1" applyBorder="1"/>
    <xf numFmtId="164" fontId="21" fillId="0" borderId="1" xfId="2" applyNumberFormat="1" applyFont="1" applyBorder="1" applyAlignment="1">
      <alignment horizontal="right"/>
    </xf>
    <xf numFmtId="164" fontId="0" fillId="0" borderId="1" xfId="0" applyNumberFormat="1" applyBorder="1"/>
    <xf numFmtId="0" fontId="5" fillId="0" borderId="11" xfId="0" applyFont="1" applyBorder="1"/>
    <xf numFmtId="0" fontId="0" fillId="0" borderId="11" xfId="0" applyBorder="1"/>
    <xf numFmtId="4" fontId="3" fillId="0" borderId="0" xfId="0" applyNumberFormat="1" applyFont="1"/>
    <xf numFmtId="4" fontId="7" fillId="0" borderId="0" xfId="0" applyNumberFormat="1" applyFont="1"/>
    <xf numFmtId="167" fontId="3" fillId="0" borderId="2" xfId="0" applyNumberFormat="1" applyFont="1" applyBorder="1" applyAlignment="1">
      <alignment horizontal="center" wrapText="1"/>
    </xf>
    <xf numFmtId="4" fontId="7" fillId="0" borderId="0" xfId="0" applyNumberFormat="1" applyFont="1" applyAlignment="1">
      <alignment horizontal="left"/>
    </xf>
    <xf numFmtId="0" fontId="19" fillId="0" borderId="9" xfId="0" applyFont="1" applyBorder="1" applyAlignment="1" applyProtection="1">
      <alignment horizontal="center" vertical="center" wrapText="1"/>
      <protection locked="0"/>
    </xf>
    <xf numFmtId="0" fontId="4" fillId="0" borderId="1" xfId="0" applyFont="1" applyBorder="1" applyAlignment="1">
      <alignment horizontal="center"/>
    </xf>
    <xf numFmtId="0" fontId="3" fillId="0" borderId="2" xfId="0" applyFont="1" applyBorder="1" applyAlignment="1">
      <alignment horizontal="center" wrapText="1"/>
    </xf>
    <xf numFmtId="0" fontId="3" fillId="0" borderId="1" xfId="0" applyFont="1" applyBorder="1" applyAlignment="1">
      <alignment horizontal="center" wrapText="1"/>
    </xf>
    <xf numFmtId="0" fontId="3" fillId="3" borderId="1" xfId="0" applyFont="1" applyFill="1" applyBorder="1" applyAlignment="1">
      <alignment horizontal="center" wrapText="1"/>
    </xf>
    <xf numFmtId="0" fontId="3" fillId="0" borderId="0" xfId="0" applyFont="1" applyAlignment="1">
      <alignment horizontal="center"/>
    </xf>
    <xf numFmtId="0" fontId="8" fillId="0" borderId="0" xfId="0" applyFont="1" applyAlignment="1">
      <alignment horizontal="center"/>
    </xf>
    <xf numFmtId="0" fontId="4" fillId="0" borderId="1" xfId="0" applyFont="1" applyBorder="1" applyAlignment="1">
      <alignment horizontal="center" vertical="center"/>
    </xf>
    <xf numFmtId="0" fontId="3" fillId="0" borderId="0" xfId="0" applyFont="1" applyAlignment="1">
      <alignment wrapText="1"/>
    </xf>
    <xf numFmtId="0" fontId="0" fillId="0" borderId="6" xfId="0" applyBorder="1"/>
    <xf numFmtId="4" fontId="0" fillId="0" borderId="6" xfId="0" applyNumberFormat="1" applyBorder="1"/>
    <xf numFmtId="0" fontId="3" fillId="0" borderId="2" xfId="0" applyFont="1" applyBorder="1" applyAlignment="1">
      <alignment horizontal="center"/>
    </xf>
    <xf numFmtId="0" fontId="3" fillId="0" borderId="0" xfId="0" applyFont="1" applyAlignment="1">
      <alignment horizontal="left" indent="2"/>
    </xf>
    <xf numFmtId="0" fontId="0" fillId="0" borderId="1" xfId="0" applyBorder="1"/>
    <xf numFmtId="0" fontId="4" fillId="0" borderId="6" xfId="0" applyFont="1" applyBorder="1"/>
    <xf numFmtId="165" fontId="0" fillId="0" borderId="6" xfId="1" applyNumberFormat="1" applyFont="1" applyBorder="1"/>
    <xf numFmtId="7" fontId="0" fillId="0" borderId="2" xfId="2" applyNumberFormat="1" applyFont="1" applyBorder="1"/>
    <xf numFmtId="0" fontId="3" fillId="0" borderId="6" xfId="0" applyFont="1" applyBorder="1" applyAlignment="1">
      <alignment horizontal="center"/>
    </xf>
    <xf numFmtId="0" fontId="12" fillId="0" borderId="2" xfId="0" applyFont="1" applyBorder="1" applyAlignment="1">
      <alignment horizontal="center" wrapText="1"/>
    </xf>
    <xf numFmtId="0" fontId="3" fillId="0" borderId="1" xfId="0" applyFont="1" applyBorder="1" applyAlignment="1">
      <alignment horizontal="center"/>
    </xf>
    <xf numFmtId="0" fontId="3" fillId="0" borderId="7" xfId="0" applyFont="1" applyBorder="1" applyAlignment="1">
      <alignment horizontal="center"/>
    </xf>
    <xf numFmtId="0" fontId="3" fillId="0" borderId="7" xfId="0" applyFont="1" applyBorder="1" applyAlignment="1">
      <alignment horizontal="center" wrapText="1"/>
    </xf>
    <xf numFmtId="167" fontId="0" fillId="0" borderId="12" xfId="1" applyNumberFormat="1" applyFont="1" applyBorder="1"/>
    <xf numFmtId="167" fontId="4" fillId="0" borderId="3" xfId="0" applyNumberFormat="1" applyFont="1" applyBorder="1" applyAlignment="1">
      <alignment horizontal="center"/>
    </xf>
    <xf numFmtId="167" fontId="0" fillId="0" borderId="0" xfId="0" applyNumberFormat="1" applyAlignment="1">
      <alignment horizontal="center"/>
    </xf>
    <xf numFmtId="0" fontId="4" fillId="0" borderId="0" xfId="0" applyFont="1" applyAlignment="1">
      <alignment horizontal="left"/>
    </xf>
    <xf numFmtId="0" fontId="3" fillId="0" borderId="0" xfId="0" applyFont="1" applyAlignment="1">
      <alignment horizontal="left"/>
    </xf>
    <xf numFmtId="0" fontId="3" fillId="4" borderId="7" xfId="0" applyFont="1" applyFill="1" applyBorder="1" applyAlignment="1">
      <alignment horizontal="center" wrapText="1"/>
    </xf>
    <xf numFmtId="0" fontId="0" fillId="4" borderId="1" xfId="0" applyFill="1" applyBorder="1"/>
    <xf numFmtId="0" fontId="3" fillId="5" borderId="7" xfId="0" applyFont="1" applyFill="1" applyBorder="1" applyAlignment="1">
      <alignment horizontal="center" wrapText="1"/>
    </xf>
    <xf numFmtId="0" fontId="0" fillId="5" borderId="1" xfId="0" applyFill="1" applyBorder="1"/>
    <xf numFmtId="0" fontId="3" fillId="4" borderId="1" xfId="0" applyFont="1" applyFill="1" applyBorder="1" applyAlignment="1">
      <alignment horizontal="center" wrapText="1"/>
    </xf>
    <xf numFmtId="0" fontId="0" fillId="5" borderId="1" xfId="0" applyFill="1" applyBorder="1" applyAlignment="1">
      <alignment horizontal="center"/>
    </xf>
    <xf numFmtId="0" fontId="3" fillId="4" borderId="1" xfId="0" applyFont="1" applyFill="1" applyBorder="1" applyAlignment="1">
      <alignment horizontal="center"/>
    </xf>
    <xf numFmtId="0" fontId="0" fillId="4" borderId="1" xfId="0" applyFill="1" applyBorder="1" applyAlignment="1">
      <alignment horizontal="center"/>
    </xf>
    <xf numFmtId="0" fontId="31" fillId="0" borderId="0" xfId="0" applyFont="1" applyAlignment="1">
      <alignment horizontal="center" wrapText="1"/>
    </xf>
    <xf numFmtId="0" fontId="26" fillId="0" borderId="0" xfId="0" applyFont="1" applyAlignment="1">
      <alignment horizontal="center"/>
    </xf>
    <xf numFmtId="0" fontId="28" fillId="0" borderId="0" xfId="0" applyFont="1" applyAlignment="1">
      <alignment horizontal="center" wrapText="1"/>
    </xf>
    <xf numFmtId="0" fontId="27" fillId="0" borderId="0" xfId="0" applyFont="1" applyAlignment="1">
      <alignment horizontal="center"/>
    </xf>
    <xf numFmtId="0" fontId="26" fillId="0" borderId="0" xfId="0" applyFont="1" applyAlignment="1">
      <alignment wrapText="1"/>
    </xf>
    <xf numFmtId="0" fontId="33" fillId="0" borderId="0" xfId="0" applyFont="1" applyAlignment="1">
      <alignment wrapText="1"/>
    </xf>
    <xf numFmtId="0" fontId="34" fillId="0" borderId="0" xfId="0" applyFont="1" applyAlignment="1">
      <alignment wrapText="1"/>
    </xf>
    <xf numFmtId="0" fontId="34" fillId="0" borderId="0" xfId="0" applyFont="1" applyAlignment="1">
      <alignment vertical="center" wrapText="1"/>
    </xf>
    <xf numFmtId="0" fontId="35" fillId="0" borderId="0" xfId="3" applyFont="1" applyAlignment="1" applyProtection="1">
      <alignment wrapText="1"/>
    </xf>
    <xf numFmtId="0" fontId="36" fillId="0" borderId="0" xfId="0" applyFont="1"/>
    <xf numFmtId="0" fontId="37" fillId="0" borderId="0" xfId="0" applyFont="1"/>
    <xf numFmtId="0" fontId="38" fillId="0" borderId="0" xfId="0" applyFont="1"/>
    <xf numFmtId="0" fontId="34" fillId="0" borderId="0" xfId="3" applyFont="1" applyAlignment="1" applyProtection="1">
      <alignment wrapText="1"/>
    </xf>
    <xf numFmtId="0" fontId="26" fillId="0" borderId="0" xfId="3" applyFont="1" applyAlignment="1" applyProtection="1">
      <alignment vertical="center" wrapText="1"/>
    </xf>
    <xf numFmtId="0" fontId="34" fillId="0" borderId="0" xfId="0" applyFont="1"/>
    <xf numFmtId="0" fontId="26" fillId="0" borderId="0" xfId="0" applyFont="1" applyAlignment="1">
      <alignment vertical="center" wrapText="1"/>
    </xf>
    <xf numFmtId="0" fontId="35" fillId="0" borderId="0" xfId="3" applyFont="1" applyAlignment="1" applyProtection="1">
      <alignment vertical="center" wrapText="1"/>
    </xf>
    <xf numFmtId="0" fontId="39" fillId="0" borderId="0" xfId="3" applyFont="1" applyAlignment="1" applyProtection="1">
      <alignment vertical="center" wrapText="1"/>
    </xf>
    <xf numFmtId="0" fontId="40" fillId="0" borderId="0" xfId="0" applyFont="1" applyAlignment="1">
      <alignment wrapText="1"/>
    </xf>
    <xf numFmtId="0" fontId="40" fillId="0" borderId="0" xfId="0" applyFont="1"/>
    <xf numFmtId="0" fontId="41" fillId="0" borderId="0" xfId="0" applyFont="1"/>
    <xf numFmtId="0" fontId="42" fillId="0" borderId="0" xfId="0" applyFont="1"/>
    <xf numFmtId="0" fontId="30" fillId="0" borderId="0" xfId="0" applyFont="1"/>
    <xf numFmtId="0" fontId="4" fillId="0" borderId="1" xfId="0" applyFont="1" applyBorder="1" applyAlignment="1">
      <alignment horizontal="center" wrapText="1"/>
    </xf>
    <xf numFmtId="0" fontId="3" fillId="0" borderId="3" xfId="0" applyFont="1" applyBorder="1" applyAlignment="1">
      <alignment horizontal="center" wrapText="1"/>
    </xf>
    <xf numFmtId="2" fontId="3" fillId="0" borderId="2" xfId="2" applyNumberFormat="1" applyBorder="1"/>
    <xf numFmtId="2" fontId="3" fillId="0" borderId="0" xfId="2" applyNumberFormat="1"/>
    <xf numFmtId="2" fontId="0" fillId="0" borderId="0" xfId="0" applyNumberFormat="1"/>
    <xf numFmtId="166" fontId="0" fillId="0" borderId="2" xfId="0" applyNumberFormat="1" applyBorder="1"/>
    <xf numFmtId="166" fontId="0" fillId="0" borderId="3" xfId="0" applyNumberFormat="1" applyBorder="1"/>
    <xf numFmtId="2" fontId="0" fillId="0" borderId="3" xfId="0" applyNumberFormat="1" applyBorder="1"/>
    <xf numFmtId="164" fontId="0" fillId="0" borderId="0" xfId="0" applyNumberFormat="1"/>
    <xf numFmtId="2" fontId="0" fillId="0" borderId="2" xfId="0" applyNumberFormat="1" applyBorder="1"/>
    <xf numFmtId="166" fontId="0" fillId="0" borderId="0" xfId="0" applyNumberFormat="1"/>
    <xf numFmtId="164" fontId="4" fillId="0" borderId="0" xfId="0" applyNumberFormat="1" applyFont="1" applyAlignment="1">
      <alignment horizontal="right"/>
    </xf>
    <xf numFmtId="166" fontId="3" fillId="0" borderId="2" xfId="2" applyNumberFormat="1" applyBorder="1"/>
    <xf numFmtId="164" fontId="3" fillId="0" borderId="2" xfId="2" applyNumberFormat="1" applyBorder="1" applyAlignment="1">
      <alignment horizontal="right"/>
    </xf>
    <xf numFmtId="0" fontId="15" fillId="0" borderId="0" xfId="0" applyFont="1" applyAlignment="1">
      <alignment wrapText="1"/>
    </xf>
    <xf numFmtId="44" fontId="0" fillId="8" borderId="1" xfId="2" applyFont="1" applyFill="1" applyBorder="1"/>
    <xf numFmtId="0" fontId="8" fillId="0" borderId="0" xfId="0" applyFont="1"/>
    <xf numFmtId="0" fontId="3" fillId="0" borderId="3" xfId="0" applyFont="1" applyBorder="1" applyAlignment="1">
      <alignment horizontal="center"/>
    </xf>
    <xf numFmtId="167" fontId="0" fillId="0" borderId="0" xfId="1" applyNumberFormat="1" applyFont="1" applyAlignment="1">
      <alignment horizontal="right"/>
    </xf>
    <xf numFmtId="167" fontId="0" fillId="0" borderId="2" xfId="1" applyNumberFormat="1" applyFont="1" applyBorder="1" applyAlignment="1">
      <alignment horizontal="right"/>
    </xf>
    <xf numFmtId="2" fontId="2" fillId="0" borderId="0" xfId="5" applyNumberFormat="1"/>
    <xf numFmtId="4" fontId="0" fillId="0" borderId="0" xfId="1" applyNumberFormat="1" applyFont="1" applyAlignment="1">
      <alignment horizontal="right"/>
    </xf>
    <xf numFmtId="2" fontId="2" fillId="0" borderId="0" xfId="5" applyNumberFormat="1" applyAlignment="1">
      <alignment horizontal="right"/>
    </xf>
    <xf numFmtId="2" fontId="3" fillId="0" borderId="0" xfId="1" applyNumberFormat="1"/>
    <xf numFmtId="167" fontId="3" fillId="0" borderId="2" xfId="2" applyNumberFormat="1" applyBorder="1" applyAlignment="1">
      <alignment horizontal="right"/>
    </xf>
    <xf numFmtId="167" fontId="0" fillId="0" borderId="0" xfId="0" applyNumberFormat="1" applyAlignment="1">
      <alignment horizontal="right"/>
    </xf>
    <xf numFmtId="0" fontId="44" fillId="0" borderId="1" xfId="0" applyFont="1" applyBorder="1" applyAlignment="1">
      <alignment horizontal="center"/>
    </xf>
    <xf numFmtId="165" fontId="3" fillId="0" borderId="3" xfId="1" applyNumberFormat="1" applyBorder="1"/>
    <xf numFmtId="165" fontId="3" fillId="0" borderId="3" xfId="1" applyNumberFormat="1" applyBorder="1" applyAlignment="1">
      <alignment horizontal="right"/>
    </xf>
    <xf numFmtId="0" fontId="3" fillId="0" borderId="1" xfId="0" applyFont="1" applyBorder="1"/>
    <xf numFmtId="0" fontId="3" fillId="5" borderId="1" xfId="0" applyFont="1" applyFill="1" applyBorder="1" applyAlignment="1">
      <alignment horizontal="center"/>
    </xf>
    <xf numFmtId="16" fontId="3" fillId="0" borderId="1" xfId="0" applyNumberFormat="1" applyFont="1" applyBorder="1" applyAlignment="1">
      <alignment horizontal="center"/>
    </xf>
    <xf numFmtId="43" fontId="2" fillId="0" borderId="0" xfId="1" applyFont="1" applyAlignment="1">
      <alignment horizontal="right"/>
    </xf>
    <xf numFmtId="43" fontId="1" fillId="0" borderId="0" xfId="1" applyFont="1" applyAlignment="1">
      <alignment horizontal="right"/>
    </xf>
    <xf numFmtId="2" fontId="0" fillId="0" borderId="0" xfId="0" applyNumberFormat="1" applyAlignment="1">
      <alignment horizontal="right"/>
    </xf>
    <xf numFmtId="167" fontId="3" fillId="0" borderId="0" xfId="1" applyNumberFormat="1" applyAlignment="1">
      <alignment horizontal="right"/>
    </xf>
    <xf numFmtId="167" fontId="0" fillId="0" borderId="6" xfId="1" applyNumberFormat="1" applyFont="1" applyBorder="1"/>
    <xf numFmtId="4" fontId="0" fillId="0" borderId="6" xfId="1" applyNumberFormat="1" applyFont="1" applyBorder="1"/>
    <xf numFmtId="0" fontId="3" fillId="5" borderId="1" xfId="0" applyFont="1" applyFill="1" applyBorder="1" applyAlignment="1">
      <alignment horizontal="left"/>
    </xf>
    <xf numFmtId="6" fontId="0" fillId="0" borderId="2" xfId="0" applyNumberFormat="1" applyBorder="1" applyAlignment="1">
      <alignment horizontal="center"/>
    </xf>
    <xf numFmtId="165" fontId="0" fillId="8" borderId="1" xfId="1" applyNumberFormat="1" applyFont="1" applyFill="1" applyBorder="1"/>
    <xf numFmtId="165" fontId="0" fillId="8" borderId="1" xfId="1" quotePrefix="1" applyNumberFormat="1" applyFont="1" applyFill="1" applyBorder="1"/>
    <xf numFmtId="43" fontId="0" fillId="0" borderId="0" xfId="1" applyFont="1"/>
    <xf numFmtId="39" fontId="0" fillId="0" borderId="0" xfId="0" applyNumberFormat="1"/>
    <xf numFmtId="0" fontId="3" fillId="0" borderId="0" xfId="0" applyFont="1" applyAlignment="1">
      <alignment horizontal="center" wrapText="1"/>
    </xf>
    <xf numFmtId="43" fontId="46" fillId="0" borderId="0" xfId="1" applyFont="1"/>
    <xf numFmtId="43" fontId="3" fillId="0" borderId="0" xfId="1" applyAlignment="1">
      <alignment horizontal="center" wrapText="1"/>
    </xf>
    <xf numFmtId="43" fontId="3" fillId="0" borderId="2" xfId="1" applyBorder="1"/>
    <xf numFmtId="0" fontId="47" fillId="0" borderId="1" xfId="0" applyFont="1" applyBorder="1" applyAlignment="1">
      <alignment horizontal="center"/>
    </xf>
    <xf numFmtId="0" fontId="3" fillId="0" borderId="0" xfId="0" applyFont="1" applyAlignment="1">
      <alignment horizontal="right" wrapText="1"/>
    </xf>
    <xf numFmtId="0" fontId="29" fillId="0" borderId="0" xfId="0" applyFont="1" applyAlignment="1">
      <alignment horizontal="right" wrapText="1"/>
    </xf>
    <xf numFmtId="43" fontId="3" fillId="0" borderId="0" xfId="1" applyAlignment="1">
      <alignment horizontal="right" wrapText="1"/>
    </xf>
    <xf numFmtId="0" fontId="29" fillId="0" borderId="1" xfId="0" applyFont="1" applyBorder="1"/>
    <xf numFmtId="165" fontId="3" fillId="0" borderId="2" xfId="1" applyNumberFormat="1" applyBorder="1" applyAlignment="1">
      <alignment horizontal="right"/>
    </xf>
    <xf numFmtId="167" fontId="3" fillId="0" borderId="0" xfId="0" applyNumberFormat="1" applyFont="1" applyAlignment="1">
      <alignment wrapText="1"/>
    </xf>
    <xf numFmtId="167" fontId="4" fillId="0" borderId="2" xfId="0" applyNumberFormat="1" applyFont="1" applyBorder="1" applyAlignment="1">
      <alignment horizontal="center" wrapText="1"/>
    </xf>
    <xf numFmtId="167" fontId="4" fillId="0" borderId="0" xfId="0" applyNumberFormat="1" applyFont="1" applyAlignment="1">
      <alignment wrapText="1"/>
    </xf>
    <xf numFmtId="4" fontId="5" fillId="0" borderId="10" xfId="0" applyNumberFormat="1" applyFont="1" applyBorder="1" applyAlignment="1" applyProtection="1">
      <alignment horizontal="center"/>
      <protection locked="0"/>
    </xf>
    <xf numFmtId="4" fontId="5" fillId="0" borderId="2" xfId="0" applyNumberFormat="1" applyFont="1" applyBorder="1" applyAlignment="1" applyProtection="1">
      <alignment horizontal="center"/>
      <protection locked="0"/>
    </xf>
    <xf numFmtId="4" fontId="5" fillId="0" borderId="8" xfId="0" applyNumberFormat="1" applyFont="1" applyBorder="1" applyAlignment="1" applyProtection="1">
      <alignment horizontal="center"/>
      <protection locked="0"/>
    </xf>
    <xf numFmtId="0" fontId="5" fillId="0" borderId="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lignment horizontal="center"/>
    </xf>
    <xf numFmtId="0" fontId="9" fillId="0" borderId="0" xfId="0" applyFont="1" applyAlignment="1">
      <alignment horizontal="center"/>
    </xf>
    <xf numFmtId="0" fontId="3" fillId="3" borderId="1" xfId="0" applyFont="1" applyFill="1" applyBorder="1" applyAlignment="1">
      <alignment wrapText="1"/>
    </xf>
    <xf numFmtId="0" fontId="0" fillId="3" borderId="1" xfId="0" applyFill="1" applyBorder="1" applyAlignment="1">
      <alignment wrapText="1"/>
    </xf>
    <xf numFmtId="0" fontId="9" fillId="0" borderId="0" xfId="0" applyFont="1" applyAlignment="1">
      <alignment horizontal="left"/>
    </xf>
    <xf numFmtId="0" fontId="5" fillId="0" borderId="0" xfId="0" applyFont="1" applyAlignment="1">
      <alignment horizontal="left"/>
    </xf>
    <xf numFmtId="0" fontId="3" fillId="0" borderId="0" xfId="0" applyFont="1" applyAlignment="1">
      <alignment horizontal="center"/>
    </xf>
    <xf numFmtId="0" fontId="8" fillId="0" borderId="0" xfId="0" applyFont="1" applyAlignment="1">
      <alignment horizontal="center"/>
    </xf>
    <xf numFmtId="0" fontId="3" fillId="0" borderId="15" xfId="0" applyFont="1" applyBorder="1" applyAlignment="1">
      <alignment horizontal="center"/>
    </xf>
    <xf numFmtId="0" fontId="0" fillId="0" borderId="16" xfId="0" applyBorder="1" applyAlignment="1">
      <alignment horizontal="center"/>
    </xf>
    <xf numFmtId="0" fontId="0" fillId="0" borderId="15" xfId="0" applyBorder="1" applyAlignment="1">
      <alignment horizontal="left"/>
    </xf>
    <xf numFmtId="0" fontId="0" fillId="0" borderId="16" xfId="0"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43" fillId="0" borderId="0" xfId="0" applyFont="1" applyAlignment="1">
      <alignment horizontal="left"/>
    </xf>
    <xf numFmtId="0" fontId="4" fillId="6" borderId="4" xfId="0" applyFont="1" applyFill="1" applyBorder="1" applyAlignment="1">
      <alignment horizontal="left" wrapText="1"/>
    </xf>
    <xf numFmtId="0" fontId="4" fillId="6" borderId="5" xfId="0" applyFont="1" applyFill="1" applyBorder="1" applyAlignment="1">
      <alignment horizontal="left" wrapText="1"/>
    </xf>
    <xf numFmtId="0" fontId="0" fillId="0" borderId="13" xfId="0" applyBorder="1" applyAlignment="1">
      <alignment horizontal="left"/>
    </xf>
    <xf numFmtId="0" fontId="0" fillId="0" borderId="14" xfId="0" applyBorder="1" applyAlignment="1">
      <alignment horizontal="left"/>
    </xf>
    <xf numFmtId="167" fontId="3" fillId="0" borderId="2" xfId="0" applyNumberFormat="1" applyFont="1" applyBorder="1" applyAlignment="1">
      <alignment horizontal="center"/>
    </xf>
    <xf numFmtId="4" fontId="3" fillId="0" borderId="2" xfId="0" applyNumberFormat="1" applyFont="1" applyBorder="1" applyAlignment="1">
      <alignment horizontal="center"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xf>
    <xf numFmtId="167" fontId="0" fillId="0" borderId="2" xfId="0" applyNumberFormat="1" applyBorder="1" applyAlignment="1">
      <alignment horizontal="center"/>
    </xf>
    <xf numFmtId="0" fontId="3" fillId="0" borderId="2" xfId="0" applyFont="1" applyBorder="1" applyAlignment="1">
      <alignment horizontal="left"/>
    </xf>
    <xf numFmtId="0" fontId="0" fillId="0" borderId="2" xfId="0" applyBorder="1" applyAlignment="1">
      <alignment horizontal="left"/>
    </xf>
    <xf numFmtId="0" fontId="19" fillId="0" borderId="0" xfId="0" applyFont="1" applyAlignment="1">
      <alignment horizontal="left" wrapText="1"/>
    </xf>
    <xf numFmtId="0" fontId="10" fillId="0" borderId="0" xfId="0" applyFont="1" applyAlignment="1">
      <alignment horizontal="center"/>
    </xf>
    <xf numFmtId="0" fontId="6" fillId="0" borderId="0" xfId="0" applyFont="1" applyAlignment="1">
      <alignment horizontal="center"/>
    </xf>
    <xf numFmtId="0" fontId="22" fillId="7" borderId="0" xfId="0" applyFont="1" applyFill="1" applyAlignment="1">
      <alignment horizontal="center"/>
    </xf>
    <xf numFmtId="0" fontId="10" fillId="0" borderId="0" xfId="0" applyFont="1" applyAlignment="1">
      <alignment horizontal="left"/>
    </xf>
    <xf numFmtId="0" fontId="0" fillId="0" borderId="9" xfId="0" applyBorder="1" applyAlignment="1">
      <alignment horizontal="center"/>
    </xf>
    <xf numFmtId="0" fontId="0" fillId="0" borderId="7" xfId="0"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3" fillId="4" borderId="4" xfId="0" applyFont="1" applyFill="1" applyBorder="1" applyAlignment="1">
      <alignment horizontal="center"/>
    </xf>
    <xf numFmtId="0" fontId="3" fillId="4" borderId="3" xfId="0" applyFont="1" applyFill="1" applyBorder="1" applyAlignment="1">
      <alignment horizontal="center"/>
    </xf>
    <xf numFmtId="0" fontId="3" fillId="4" borderId="5" xfId="0" applyFont="1" applyFill="1" applyBorder="1" applyAlignment="1">
      <alignment horizontal="center"/>
    </xf>
    <xf numFmtId="0" fontId="10" fillId="0" borderId="0" xfId="0" applyFont="1" applyAlignment="1">
      <alignment horizontal="left" wrapText="1"/>
    </xf>
    <xf numFmtId="0" fontId="0" fillId="0" borderId="0" xfId="0" applyAlignment="1">
      <alignment horizontal="left" wrapText="1"/>
    </xf>
    <xf numFmtId="0" fontId="16" fillId="0" borderId="0" xfId="0" applyFont="1" applyAlignment="1">
      <alignment horizontal="center"/>
    </xf>
    <xf numFmtId="167" fontId="4" fillId="0" borderId="0" xfId="0" applyNumberFormat="1" applyFont="1" applyAlignment="1">
      <alignment horizontal="right"/>
    </xf>
    <xf numFmtId="0" fontId="22" fillId="0" borderId="0" xfId="0" applyFont="1" applyAlignment="1">
      <alignment horizontal="left"/>
    </xf>
    <xf numFmtId="0" fontId="22" fillId="0" borderId="0" xfId="0" applyFont="1" applyAlignment="1">
      <alignment horizontal="left" wrapText="1"/>
    </xf>
    <xf numFmtId="0" fontId="22" fillId="0" borderId="0" xfId="0" applyFont="1" applyAlignment="1">
      <alignment horizontal="center"/>
    </xf>
    <xf numFmtId="0" fontId="22" fillId="9" borderId="0" xfId="0" applyFont="1" applyFill="1" applyAlignment="1">
      <alignment horizontal="center"/>
    </xf>
    <xf numFmtId="0" fontId="0" fillId="0" borderId="2" xfId="0" applyFill="1" applyBorder="1" applyAlignment="1">
      <alignment horizontal="center"/>
    </xf>
  </cellXfs>
  <cellStyles count="6">
    <cellStyle name="Comma" xfId="1" builtinId="3"/>
    <cellStyle name="Currency" xfId="2" builtinId="4"/>
    <cellStyle name="Hyperlink 2" xfId="3"/>
    <cellStyle name="Normal" xfId="0" builtinId="0"/>
    <cellStyle name="Normal 2" xfId="5"/>
    <cellStyle name="Percent" xfId="4" builtinId="5"/>
  </cellStyles>
  <dxfs count="0"/>
  <tableStyles count="0" defaultTableStyle="TableStyleMedium9" defaultPivotStyle="PivotStyleLight16"/>
  <colors>
    <mruColors>
      <color rgb="FFF9A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798830</xdr:colOff>
      <xdr:row>2</xdr:row>
      <xdr:rowOff>574675</xdr:rowOff>
    </xdr:from>
    <xdr:to>
      <xdr:col>1</xdr:col>
      <xdr:colOff>2474696</xdr:colOff>
      <xdr:row>2</xdr:row>
      <xdr:rowOff>1724707</xdr:rowOff>
    </xdr:to>
    <xdr:sp macro="" textlink="">
      <xdr:nvSpPr>
        <xdr:cNvPr id="1025" name="Text Box 1">
          <a:extLst>
            <a:ext uri="{FF2B5EF4-FFF2-40B4-BE49-F238E27FC236}">
              <a16:creationId xmlns:a16="http://schemas.microsoft.com/office/drawing/2014/main" xmlns="" id="{00000000-0008-0000-0400-000001040000}"/>
            </a:ext>
          </a:extLst>
        </xdr:cNvPr>
        <xdr:cNvSpPr txBox="1">
          <a:spLocks noChangeArrowheads="1"/>
        </xdr:cNvSpPr>
      </xdr:nvSpPr>
      <xdr:spPr bwMode="auto">
        <a:xfrm>
          <a:off x="1281430" y="1247775"/>
          <a:ext cx="1675866" cy="1150032"/>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r>
            <a:rPr lang="en-US" sz="1000" b="1" i="0" strike="noStrike">
              <a:solidFill>
                <a:srgbClr val="000000"/>
              </a:solidFill>
              <a:latin typeface="Arial"/>
              <a:cs typeface="Arial"/>
            </a:rPr>
            <a:t>Maximum Points</a:t>
          </a:r>
        </a:p>
        <a:p>
          <a:pPr algn="ctr" rtl="0">
            <a:defRPr sz="1000"/>
          </a:pPr>
          <a:r>
            <a:rPr lang="en-US" sz="1000" b="1" i="0" strike="noStrike">
              <a:solidFill>
                <a:srgbClr val="000000"/>
              </a:solidFill>
              <a:latin typeface="Arial"/>
              <a:cs typeface="Arial"/>
            </a:rPr>
            <a:t>100</a:t>
          </a:r>
        </a:p>
        <a:p>
          <a:pPr algn="ctr" rtl="0">
            <a:defRPr sz="1000"/>
          </a:pPr>
          <a:r>
            <a:rPr lang="en-US" sz="1000" b="1" i="0" u="sng" strike="noStrike">
              <a:solidFill>
                <a:srgbClr val="000000"/>
              </a:solidFill>
              <a:latin typeface="Arial"/>
              <a:cs typeface="Arial"/>
            </a:rPr>
            <a:t>High Points Wins Contract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www.michigan.gov/mde/0,4615,7-140-43092_50144-200565--,00.html" TargetMode="External"/><Relationship Id="rId7" Type="http://schemas.openxmlformats.org/officeDocument/2006/relationships/printerSettings" Target="../printerSettings/printerSettings24.bin"/><Relationship Id="rId2" Type="http://schemas.openxmlformats.org/officeDocument/2006/relationships/hyperlink" Target="http://www.michigan.gov/mde/0,4615,7-140-43092_25656---,00.html" TargetMode="External"/><Relationship Id="rId1" Type="http://schemas.openxmlformats.org/officeDocument/2006/relationships/hyperlink" Target="http://www.michigan.gov/mde/0,1607,7-140-43092_34491---,00.html" TargetMode="External"/><Relationship Id="rId6" Type="http://schemas.openxmlformats.org/officeDocument/2006/relationships/hyperlink" Target="https://www.fns.usda.gov/school-meals/policy" TargetMode="External"/><Relationship Id="rId5" Type="http://schemas.openxmlformats.org/officeDocument/2006/relationships/hyperlink" Target="http://www.fns.usda.gov/cnd/Governance/Legislation/nutritionstandards.htm" TargetMode="External"/><Relationship Id="rId4" Type="http://schemas.openxmlformats.org/officeDocument/2006/relationships/hyperlink" Target="http://www.michigan.gov/mde/0,4615,7-140-43092_50144-194515--,00.html"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showGridLines="0" zoomScaleNormal="100" workbookViewId="0">
      <selection activeCell="A7" sqref="A7"/>
    </sheetView>
  </sheetViews>
  <sheetFormatPr defaultRowHeight="12.75" x14ac:dyDescent="0.2"/>
  <cols>
    <col min="1" max="1" width="83.42578125" customWidth="1"/>
  </cols>
  <sheetData>
    <row r="1" spans="1:12" ht="26.25" customHeight="1" x14ac:dyDescent="0.4">
      <c r="A1" s="102" t="s">
        <v>113</v>
      </c>
      <c r="B1" s="99"/>
      <c r="C1" s="99"/>
      <c r="D1" s="99"/>
      <c r="E1" s="99"/>
      <c r="F1" s="99"/>
      <c r="G1" s="99"/>
      <c r="H1" s="99"/>
      <c r="I1" s="99"/>
    </row>
    <row r="3" spans="1:12" ht="47.25" x14ac:dyDescent="0.25">
      <c r="A3" s="202" t="s">
        <v>349</v>
      </c>
      <c r="B3" s="103"/>
      <c r="C3" s="103"/>
      <c r="D3" s="103"/>
      <c r="E3" s="103"/>
      <c r="F3" s="103"/>
      <c r="G3" s="103"/>
      <c r="H3" s="103"/>
      <c r="I3" s="103"/>
      <c r="J3" s="103"/>
      <c r="K3" s="103"/>
      <c r="L3" s="103"/>
    </row>
    <row r="4" spans="1:12" ht="15" x14ac:dyDescent="0.2">
      <c r="A4" s="103"/>
      <c r="B4" s="103"/>
      <c r="C4" s="103"/>
      <c r="D4" s="103"/>
      <c r="E4" s="103"/>
      <c r="F4" s="103"/>
      <c r="G4" s="103"/>
      <c r="H4" s="103"/>
      <c r="I4" s="103"/>
      <c r="J4" s="103"/>
      <c r="K4" s="103"/>
      <c r="L4" s="103"/>
    </row>
    <row r="5" spans="1:12" ht="78.75" x14ac:dyDescent="0.25">
      <c r="A5" s="202" t="s">
        <v>350</v>
      </c>
      <c r="B5" s="103"/>
      <c r="C5" s="103"/>
      <c r="D5" s="103"/>
      <c r="E5" s="103"/>
      <c r="F5" s="103"/>
      <c r="G5" s="103"/>
      <c r="H5" s="103"/>
      <c r="I5" s="103"/>
      <c r="J5" s="103"/>
      <c r="K5" s="103"/>
      <c r="L5" s="103"/>
    </row>
    <row r="6" spans="1:12" ht="15.75" x14ac:dyDescent="0.25">
      <c r="A6" s="34"/>
      <c r="B6" s="103"/>
      <c r="C6" s="103"/>
      <c r="D6" s="103"/>
      <c r="E6" s="103"/>
      <c r="F6" s="103"/>
      <c r="G6" s="103"/>
      <c r="H6" s="103"/>
      <c r="I6" s="103"/>
      <c r="J6" s="103"/>
      <c r="K6" s="103"/>
      <c r="L6" s="103"/>
    </row>
    <row r="7" spans="1:12" ht="30.75" customHeight="1" x14ac:dyDescent="0.25">
      <c r="A7" s="202" t="s">
        <v>351</v>
      </c>
      <c r="B7" s="103"/>
      <c r="C7" s="103"/>
      <c r="D7" s="103"/>
      <c r="E7" s="103"/>
      <c r="F7" s="103"/>
      <c r="G7" s="103"/>
      <c r="H7" s="103"/>
      <c r="I7" s="103"/>
      <c r="J7" s="103"/>
      <c r="K7" s="103"/>
      <c r="L7" s="103"/>
    </row>
    <row r="8" spans="1:12" ht="15.75" x14ac:dyDescent="0.25">
      <c r="A8" s="202"/>
      <c r="B8" s="103"/>
      <c r="C8" s="103"/>
      <c r="D8" s="103"/>
      <c r="E8" s="103"/>
      <c r="F8" s="103"/>
      <c r="G8" s="103"/>
      <c r="H8" s="103"/>
      <c r="I8" s="103"/>
      <c r="J8" s="103"/>
      <c r="K8" s="103"/>
      <c r="L8" s="103"/>
    </row>
    <row r="9" spans="1:12" ht="31.5" x14ac:dyDescent="0.25">
      <c r="A9" s="202" t="s">
        <v>352</v>
      </c>
      <c r="B9" s="103"/>
      <c r="C9" s="103"/>
      <c r="D9" s="103"/>
      <c r="E9" s="103"/>
      <c r="F9" s="103"/>
      <c r="G9" s="103"/>
      <c r="H9" s="103"/>
      <c r="I9" s="103"/>
      <c r="J9" s="103"/>
      <c r="K9" s="103"/>
      <c r="L9" s="103"/>
    </row>
    <row r="10" spans="1:12" ht="15.75" x14ac:dyDescent="0.25">
      <c r="A10" s="202"/>
      <c r="B10" s="103"/>
      <c r="C10" s="103"/>
      <c r="D10" s="103"/>
      <c r="E10" s="103"/>
      <c r="F10" s="103"/>
      <c r="G10" s="103"/>
      <c r="H10" s="103"/>
      <c r="I10" s="103"/>
      <c r="J10" s="103"/>
      <c r="K10" s="103"/>
      <c r="L10" s="103"/>
    </row>
    <row r="11" spans="1:12" ht="63" x14ac:dyDescent="0.25">
      <c r="A11" s="202" t="s">
        <v>353</v>
      </c>
      <c r="B11" s="103"/>
      <c r="C11" s="103"/>
      <c r="D11" s="103"/>
      <c r="E11" s="103"/>
      <c r="F11" s="103"/>
      <c r="G11" s="103"/>
      <c r="H11" s="103"/>
      <c r="I11" s="103"/>
      <c r="J11" s="103"/>
      <c r="K11" s="103"/>
      <c r="L11" s="103"/>
    </row>
    <row r="12" spans="1:12" ht="15.75" x14ac:dyDescent="0.25">
      <c r="A12" s="34"/>
      <c r="B12" s="103"/>
      <c r="C12" s="103"/>
      <c r="D12" s="103"/>
      <c r="E12" s="103"/>
      <c r="F12" s="103"/>
      <c r="G12" s="103"/>
      <c r="H12" s="103"/>
      <c r="I12" s="103"/>
      <c r="J12" s="103"/>
      <c r="K12" s="103"/>
      <c r="L12" s="103"/>
    </row>
    <row r="13" spans="1:12" ht="15.75" x14ac:dyDescent="0.25">
      <c r="A13" s="34"/>
      <c r="B13" s="103"/>
      <c r="C13" s="103"/>
      <c r="D13" s="103"/>
      <c r="E13" s="103"/>
      <c r="F13" s="103"/>
      <c r="G13" s="103"/>
      <c r="H13" s="103"/>
      <c r="I13" s="103"/>
      <c r="J13" s="103"/>
      <c r="K13" s="103"/>
      <c r="L13" s="103"/>
    </row>
    <row r="14" spans="1:12" ht="15" x14ac:dyDescent="0.2">
      <c r="A14" s="103"/>
      <c r="B14" s="103"/>
      <c r="C14" s="103"/>
      <c r="D14" s="103"/>
      <c r="E14" s="103"/>
      <c r="F14" s="103"/>
      <c r="G14" s="103"/>
      <c r="H14" s="103"/>
      <c r="I14" s="103"/>
      <c r="J14" s="103"/>
      <c r="K14" s="103"/>
      <c r="L14" s="103"/>
    </row>
    <row r="15" spans="1:12" ht="15.75" x14ac:dyDescent="0.25">
      <c r="A15" s="34"/>
      <c r="B15" s="103"/>
      <c r="C15" s="103"/>
      <c r="D15" s="103"/>
      <c r="E15" s="103"/>
      <c r="F15" s="103"/>
      <c r="G15" s="103"/>
      <c r="H15" s="103"/>
      <c r="I15" s="103"/>
      <c r="J15" s="103"/>
      <c r="K15" s="103"/>
      <c r="L15" s="103"/>
    </row>
    <row r="16" spans="1:12" ht="15.75" x14ac:dyDescent="0.25">
      <c r="A16" s="34"/>
      <c r="B16" s="103"/>
      <c r="C16" s="103"/>
      <c r="D16" s="103"/>
      <c r="E16" s="103"/>
      <c r="F16" s="103"/>
      <c r="G16" s="103"/>
      <c r="H16" s="103"/>
      <c r="I16" s="103"/>
      <c r="J16" s="103"/>
      <c r="K16" s="103"/>
      <c r="L16" s="103"/>
    </row>
    <row r="17" spans="1:12" ht="15.75" x14ac:dyDescent="0.25">
      <c r="A17" s="34"/>
      <c r="B17" s="103"/>
      <c r="C17" s="103"/>
      <c r="D17" s="103"/>
      <c r="E17" s="103"/>
      <c r="F17" s="103"/>
      <c r="G17" s="103"/>
      <c r="H17" s="103"/>
      <c r="I17" s="103"/>
      <c r="J17" s="103"/>
      <c r="K17" s="103"/>
      <c r="L17" s="103"/>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opLeftCell="A4" zoomScaleNormal="100" workbookViewId="0">
      <selection activeCell="A18" sqref="A18"/>
    </sheetView>
  </sheetViews>
  <sheetFormatPr defaultRowHeight="12.75" x14ac:dyDescent="0.2"/>
  <cols>
    <col min="1" max="1" width="43.85546875" customWidth="1"/>
    <col min="2" max="2" width="12.85546875" customWidth="1"/>
    <col min="3" max="3" width="9.140625" style="78" customWidth="1"/>
    <col min="4" max="4" width="11.85546875" style="78" customWidth="1"/>
    <col min="5" max="5" width="11" style="82" customWidth="1"/>
    <col min="6" max="6" width="10.7109375" style="82" customWidth="1"/>
    <col min="7" max="7" width="10.140625" style="82" customWidth="1"/>
    <col min="8" max="8" width="26.85546875" style="78" customWidth="1"/>
  </cols>
  <sheetData>
    <row r="1" spans="1:9" ht="15.75" x14ac:dyDescent="0.25">
      <c r="A1" s="104" t="s">
        <v>260</v>
      </c>
      <c r="B1" s="104"/>
      <c r="D1" s="104"/>
      <c r="E1" s="104"/>
      <c r="F1" s="104"/>
      <c r="G1" s="104"/>
      <c r="H1" s="104"/>
    </row>
    <row r="2" spans="1:9" ht="15.75" x14ac:dyDescent="0.25">
      <c r="A2" s="104" t="s">
        <v>172</v>
      </c>
      <c r="B2" s="104"/>
      <c r="C2" s="104"/>
      <c r="D2" s="104"/>
      <c r="E2" s="104"/>
      <c r="F2" s="104"/>
      <c r="G2" s="104"/>
      <c r="H2" s="104"/>
    </row>
    <row r="3" spans="1:9" ht="15.75" x14ac:dyDescent="0.25">
      <c r="A3" s="34" t="s">
        <v>0</v>
      </c>
      <c r="B3" s="34"/>
      <c r="C3" s="34"/>
      <c r="D3" s="34"/>
      <c r="E3" s="34"/>
      <c r="F3" s="34"/>
      <c r="G3" s="34"/>
      <c r="H3"/>
    </row>
    <row r="4" spans="1:9" ht="15.75" x14ac:dyDescent="0.25">
      <c r="A4" s="20"/>
      <c r="B4" s="20"/>
      <c r="C4" s="86"/>
      <c r="D4" s="86"/>
      <c r="E4" s="126"/>
      <c r="F4" s="126"/>
      <c r="G4" s="127"/>
    </row>
    <row r="5" spans="1:9" ht="27.75" customHeight="1" x14ac:dyDescent="0.2">
      <c r="A5" s="2"/>
      <c r="B5" s="2"/>
      <c r="C5" s="270" t="s">
        <v>261</v>
      </c>
      <c r="D5" s="270"/>
      <c r="E5" s="271" t="s">
        <v>262</v>
      </c>
      <c r="F5" s="271"/>
      <c r="G5" s="271"/>
      <c r="H5" s="128" t="s">
        <v>263</v>
      </c>
    </row>
    <row r="6" spans="1:9" x14ac:dyDescent="0.2">
      <c r="A6" s="7" t="s">
        <v>122</v>
      </c>
      <c r="B6" s="7" t="s">
        <v>63</v>
      </c>
      <c r="C6" s="87" t="s">
        <v>42</v>
      </c>
      <c r="D6" s="87" t="s">
        <v>64</v>
      </c>
      <c r="E6" s="111" t="s">
        <v>40</v>
      </c>
      <c r="F6" s="111" t="s">
        <v>50</v>
      </c>
      <c r="G6" s="111" t="s">
        <v>41</v>
      </c>
      <c r="H6" s="128" t="s">
        <v>123</v>
      </c>
      <c r="I6" s="187"/>
    </row>
    <row r="7" spans="1:9" x14ac:dyDescent="0.2">
      <c r="A7" s="6" t="s">
        <v>204</v>
      </c>
      <c r="B7" s="14"/>
      <c r="H7" s="80"/>
    </row>
    <row r="8" spans="1:9" ht="15" x14ac:dyDescent="0.25">
      <c r="A8" s="113" t="s">
        <v>365</v>
      </c>
      <c r="B8" s="14">
        <v>250</v>
      </c>
      <c r="C8" s="80"/>
      <c r="D8" s="80">
        <v>1.35</v>
      </c>
      <c r="E8" s="208">
        <v>20.962560386473431</v>
      </c>
      <c r="F8" s="208">
        <v>23.842995169082126</v>
      </c>
      <c r="G8" s="208">
        <v>4.0833333333333339</v>
      </c>
      <c r="H8" s="220">
        <f>0.14981884057971*180</f>
        <v>26.967391304347803</v>
      </c>
    </row>
    <row r="9" spans="1:9" ht="15" x14ac:dyDescent="0.25">
      <c r="A9" s="113" t="s">
        <v>366</v>
      </c>
      <c r="B9" s="14">
        <v>411</v>
      </c>
      <c r="C9" s="80"/>
      <c r="D9" s="80">
        <v>1.35</v>
      </c>
      <c r="E9" s="208">
        <v>7.82487922705314</v>
      </c>
      <c r="F9" s="208">
        <v>15.880434782608695</v>
      </c>
      <c r="G9" s="208">
        <v>6.7258454106280192</v>
      </c>
      <c r="H9" s="220">
        <f>0.0418478260869565*180</f>
        <v>7.5326086956521703</v>
      </c>
    </row>
    <row r="10" spans="1:9" ht="15" x14ac:dyDescent="0.25">
      <c r="A10" s="113" t="s">
        <v>367</v>
      </c>
      <c r="B10" s="14">
        <v>349</v>
      </c>
      <c r="C10" s="80"/>
      <c r="D10" s="80">
        <v>1.45</v>
      </c>
      <c r="E10" s="208">
        <v>2.5301932367149758</v>
      </c>
      <c r="F10" s="208">
        <v>12.504830917874397</v>
      </c>
      <c r="G10" s="208">
        <v>4.9516908212560384E-2</v>
      </c>
      <c r="H10" s="220">
        <f>0.154045893719807*180</f>
        <v>27.728260869565261</v>
      </c>
    </row>
    <row r="11" spans="1:9" ht="15" x14ac:dyDescent="0.25">
      <c r="A11" s="113" t="s">
        <v>368</v>
      </c>
      <c r="B11" s="14">
        <v>489</v>
      </c>
      <c r="C11" s="80"/>
      <c r="D11" s="80">
        <v>1.45</v>
      </c>
      <c r="E11" s="208">
        <v>5.9130434782608692</v>
      </c>
      <c r="F11" s="208">
        <v>30.880434782608695</v>
      </c>
      <c r="G11" s="208">
        <v>3.1413043478260869</v>
      </c>
      <c r="H11" s="220">
        <f>18.1222826086957*180</f>
        <v>3262.0108695652257</v>
      </c>
    </row>
    <row r="12" spans="1:9" x14ac:dyDescent="0.2">
      <c r="A12" s="113"/>
      <c r="B12" s="14"/>
      <c r="C12" s="80"/>
      <c r="D12" s="80"/>
      <c r="E12" s="83"/>
      <c r="F12" s="83"/>
      <c r="G12" s="83"/>
      <c r="H12" s="206"/>
    </row>
    <row r="13" spans="1:9" x14ac:dyDescent="0.2">
      <c r="A13" s="113"/>
      <c r="B13" s="14"/>
      <c r="C13" s="80"/>
      <c r="D13" s="80"/>
      <c r="E13" s="84"/>
      <c r="F13" s="84"/>
      <c r="G13" s="84"/>
      <c r="H13" s="207"/>
    </row>
    <row r="14" spans="1:9" x14ac:dyDescent="0.2">
      <c r="A14" s="113" t="s">
        <v>38</v>
      </c>
      <c r="E14" s="82">
        <f>SUM(E8:E13)</f>
        <v>37.230676328502419</v>
      </c>
      <c r="F14" s="82">
        <f>SUM(F8:F13)</f>
        <v>83.108695652173907</v>
      </c>
      <c r="G14" s="82">
        <f>SUM(G8:G13)</f>
        <v>14</v>
      </c>
      <c r="H14" s="206">
        <f>SUM(H8:H13)</f>
        <v>3324.2391304347907</v>
      </c>
    </row>
    <row r="15" spans="1:9" x14ac:dyDescent="0.2">
      <c r="A15" s="113"/>
      <c r="H15" s="207"/>
    </row>
    <row r="16" spans="1:9" x14ac:dyDescent="0.2">
      <c r="A16" s="144" t="s">
        <v>202</v>
      </c>
      <c r="B16" s="139"/>
      <c r="C16" s="91"/>
      <c r="D16" s="91"/>
      <c r="E16" s="140"/>
      <c r="F16" s="140"/>
      <c r="G16" s="140"/>
      <c r="H16" s="206"/>
    </row>
    <row r="17" spans="1:8" x14ac:dyDescent="0.2">
      <c r="A17" s="113" t="s">
        <v>474</v>
      </c>
      <c r="B17">
        <v>32</v>
      </c>
      <c r="D17" s="78">
        <v>0</v>
      </c>
      <c r="E17" s="222">
        <v>5.32</v>
      </c>
      <c r="F17" s="82">
        <v>14.61</v>
      </c>
      <c r="G17" s="82">
        <v>5.69</v>
      </c>
      <c r="H17" s="223" t="s">
        <v>373</v>
      </c>
    </row>
    <row r="18" spans="1:8" x14ac:dyDescent="0.2">
      <c r="A18" s="113"/>
      <c r="H18" s="80"/>
    </row>
    <row r="19" spans="1:8" x14ac:dyDescent="0.2">
      <c r="A19" s="113"/>
      <c r="H19" s="80"/>
    </row>
    <row r="20" spans="1:8" x14ac:dyDescent="0.2">
      <c r="A20" s="113"/>
      <c r="H20" s="80"/>
    </row>
    <row r="21" spans="1:8" x14ac:dyDescent="0.2">
      <c r="A21" s="113"/>
      <c r="E21" s="85"/>
      <c r="F21" s="85"/>
      <c r="G21" s="85"/>
      <c r="H21" s="81"/>
    </row>
    <row r="22" spans="1:8" x14ac:dyDescent="0.2">
      <c r="A22" s="113" t="s">
        <v>38</v>
      </c>
      <c r="E22" s="82">
        <f>SUM(E17:E21)</f>
        <v>5.32</v>
      </c>
      <c r="F22" s="82">
        <f>SUM(F17:F21)</f>
        <v>14.61</v>
      </c>
      <c r="G22" s="82">
        <f>SUM(G17:G21)</f>
        <v>5.69</v>
      </c>
      <c r="H22" s="80">
        <v>0</v>
      </c>
    </row>
    <row r="23" spans="1:8" x14ac:dyDescent="0.2">
      <c r="A23" s="113"/>
      <c r="H23" s="81"/>
    </row>
    <row r="24" spans="1:8" x14ac:dyDescent="0.2">
      <c r="A24" s="144" t="s">
        <v>203</v>
      </c>
      <c r="B24" s="139"/>
      <c r="C24" s="91"/>
      <c r="D24" s="91"/>
      <c r="E24" s="140"/>
      <c r="F24" s="140"/>
      <c r="G24" s="140"/>
      <c r="H24" s="80"/>
    </row>
    <row r="25" spans="1:8" x14ac:dyDescent="0.2">
      <c r="A25" s="204" t="s">
        <v>363</v>
      </c>
      <c r="H25" s="80"/>
    </row>
    <row r="26" spans="1:8" x14ac:dyDescent="0.2">
      <c r="A26" s="113"/>
      <c r="H26" s="80"/>
    </row>
    <row r="27" spans="1:8" x14ac:dyDescent="0.2">
      <c r="A27" s="113"/>
      <c r="H27" s="80"/>
    </row>
    <row r="28" spans="1:8" x14ac:dyDescent="0.2">
      <c r="A28" s="113"/>
      <c r="H28" s="80"/>
    </row>
    <row r="29" spans="1:8" x14ac:dyDescent="0.2">
      <c r="A29" s="113"/>
      <c r="E29" s="85"/>
      <c r="F29" s="85"/>
      <c r="G29" s="85"/>
      <c r="H29" s="81"/>
    </row>
    <row r="30" spans="1:8" ht="13.5" thickBot="1" x14ac:dyDescent="0.25">
      <c r="A30" s="113" t="s">
        <v>38</v>
      </c>
      <c r="E30" s="82">
        <f>SUM(E25:E29)</f>
        <v>0</v>
      </c>
      <c r="F30" s="82">
        <f>SUM(F25:F29)</f>
        <v>0</v>
      </c>
      <c r="G30" s="82">
        <f>SUM(G25:G29)</f>
        <v>0</v>
      </c>
      <c r="H30" s="152">
        <v>0</v>
      </c>
    </row>
    <row r="31" spans="1:8" ht="13.5" thickTop="1" x14ac:dyDescent="0.2">
      <c r="H31" s="78">
        <f>SUM(H14,H22,H30)</f>
        <v>3324.2391304347907</v>
      </c>
    </row>
    <row r="32" spans="1:8" x14ac:dyDescent="0.2">
      <c r="B32" s="14"/>
    </row>
    <row r="33" spans="1:8" ht="52.5" customHeight="1" x14ac:dyDescent="0.2">
      <c r="A33" s="272" t="s">
        <v>376</v>
      </c>
      <c r="B33" s="272"/>
      <c r="C33" s="272"/>
      <c r="D33" s="272"/>
      <c r="E33" s="272"/>
      <c r="F33" s="272"/>
      <c r="G33" s="272"/>
      <c r="H33" s="272"/>
    </row>
    <row r="34" spans="1:8" x14ac:dyDescent="0.2">
      <c r="A34" s="36"/>
    </row>
    <row r="35" spans="1:8" x14ac:dyDescent="0.2">
      <c r="A35" s="273" t="s">
        <v>291</v>
      </c>
      <c r="B35" s="274"/>
      <c r="C35" s="274"/>
      <c r="D35" s="274"/>
      <c r="E35" s="274"/>
      <c r="F35" s="274"/>
      <c r="G35" s="274"/>
      <c r="H35" s="274"/>
    </row>
  </sheetData>
  <mergeCells count="4">
    <mergeCell ref="C5:D5"/>
    <mergeCell ref="E5:G5"/>
    <mergeCell ref="A33:H33"/>
    <mergeCell ref="A35:H35"/>
  </mergeCells>
  <phoneticPr fontId="0" type="noConversion"/>
  <printOptions horizontalCentered="1" gridLines="1"/>
  <pageMargins left="0.75" right="0.75" top="1" bottom="0.49" header="0.5" footer="0.5"/>
  <pageSetup scale="8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zoomScaleNormal="100" workbookViewId="0">
      <selection activeCell="A18" sqref="A18"/>
    </sheetView>
  </sheetViews>
  <sheetFormatPr defaultRowHeight="12.75" x14ac:dyDescent="0.2"/>
  <cols>
    <col min="1" max="1" width="37.28515625" customWidth="1"/>
    <col min="2" max="2" width="15.140625" customWidth="1"/>
    <col min="3" max="3" width="10.85546875" style="78" customWidth="1"/>
    <col min="4" max="4" width="12.85546875" style="78" customWidth="1"/>
    <col min="5" max="5" width="11.7109375" style="82" customWidth="1"/>
    <col min="6" max="6" width="13.7109375" style="82" customWidth="1"/>
    <col min="7" max="7" width="12.7109375" style="82" customWidth="1"/>
    <col min="8" max="8" width="25" style="78" customWidth="1"/>
    <col min="10" max="10" width="14" customWidth="1"/>
  </cols>
  <sheetData>
    <row r="1" spans="1:10" ht="15.75" x14ac:dyDescent="0.25">
      <c r="A1" s="104" t="s">
        <v>264</v>
      </c>
      <c r="B1" s="104"/>
      <c r="C1" s="104"/>
      <c r="D1" s="104"/>
      <c r="E1" s="104"/>
      <c r="F1" s="104"/>
      <c r="G1" s="104"/>
      <c r="H1" s="104"/>
    </row>
    <row r="2" spans="1:10" ht="15.75" x14ac:dyDescent="0.25">
      <c r="A2" s="104" t="s">
        <v>172</v>
      </c>
      <c r="B2" s="104"/>
      <c r="C2" s="104"/>
      <c r="D2" s="104"/>
      <c r="E2" s="104"/>
      <c r="F2" s="104"/>
      <c r="G2" s="104"/>
      <c r="H2" s="104"/>
    </row>
    <row r="3" spans="1:10" ht="15.75" x14ac:dyDescent="0.25">
      <c r="A3" s="34" t="s">
        <v>0</v>
      </c>
      <c r="B3" s="34"/>
      <c r="C3" s="34"/>
      <c r="D3" s="34"/>
      <c r="E3" s="34"/>
      <c r="F3" s="34"/>
      <c r="G3" s="34"/>
      <c r="H3" s="34"/>
    </row>
    <row r="4" spans="1:10" ht="12.75" customHeight="1" x14ac:dyDescent="0.25">
      <c r="A4" s="20"/>
      <c r="B4" s="20"/>
      <c r="C4" s="86"/>
      <c r="D4" s="86"/>
      <c r="F4" s="129"/>
      <c r="G4" s="127"/>
    </row>
    <row r="5" spans="1:10" ht="25.5" customHeight="1" x14ac:dyDescent="0.2">
      <c r="A5" s="2"/>
      <c r="B5" s="2"/>
      <c r="C5" s="270" t="s">
        <v>261</v>
      </c>
      <c r="D5" s="275"/>
      <c r="E5" s="271" t="s">
        <v>262</v>
      </c>
      <c r="F5" s="271"/>
      <c r="G5" s="271"/>
      <c r="H5" s="128" t="s">
        <v>263</v>
      </c>
    </row>
    <row r="6" spans="1:10" ht="17.25" customHeight="1" x14ac:dyDescent="0.2">
      <c r="A6" s="7" t="s">
        <v>121</v>
      </c>
      <c r="B6" s="7" t="s">
        <v>63</v>
      </c>
      <c r="C6" s="87" t="s">
        <v>42</v>
      </c>
      <c r="D6" s="87" t="s">
        <v>64</v>
      </c>
      <c r="E6" s="111" t="s">
        <v>40</v>
      </c>
      <c r="F6" s="111" t="s">
        <v>50</v>
      </c>
      <c r="G6" s="111" t="s">
        <v>41</v>
      </c>
      <c r="H6" s="128" t="s">
        <v>123</v>
      </c>
      <c r="I6" s="187"/>
    </row>
    <row r="7" spans="1:10" x14ac:dyDescent="0.2">
      <c r="A7" s="6" t="s">
        <v>204</v>
      </c>
      <c r="B7" s="14"/>
      <c r="H7" s="80"/>
    </row>
    <row r="8" spans="1:10" ht="15" x14ac:dyDescent="0.25">
      <c r="A8" s="113" t="s">
        <v>365</v>
      </c>
      <c r="B8" s="14">
        <v>250</v>
      </c>
      <c r="C8" s="80">
        <v>3.95</v>
      </c>
      <c r="D8" s="80">
        <v>2.65</v>
      </c>
      <c r="E8" s="210">
        <v>53.94251336898396</v>
      </c>
      <c r="F8" s="210">
        <v>50.544117647058826</v>
      </c>
      <c r="G8" s="210">
        <v>8.355614973262032</v>
      </c>
      <c r="H8" s="220">
        <f>0.347125668449198*168</f>
        <v>58.317112299465265</v>
      </c>
      <c r="J8" s="17"/>
    </row>
    <row r="9" spans="1:10" ht="15" x14ac:dyDescent="0.25">
      <c r="A9" s="113" t="s">
        <v>366</v>
      </c>
      <c r="B9" s="14">
        <v>411</v>
      </c>
      <c r="C9" s="80">
        <v>3.95</v>
      </c>
      <c r="D9" s="80">
        <v>2.65</v>
      </c>
      <c r="E9" s="210">
        <v>93.78977272727272</v>
      </c>
      <c r="F9" s="210">
        <v>82.53977272727272</v>
      </c>
      <c r="G9" s="210">
        <v>26.039772727272727</v>
      </c>
      <c r="H9" s="220">
        <f>1.78508522727273*168</f>
        <v>299.89431818181862</v>
      </c>
      <c r="J9" s="17"/>
    </row>
    <row r="10" spans="1:10" ht="15" x14ac:dyDescent="0.25">
      <c r="A10" s="113" t="s">
        <v>367</v>
      </c>
      <c r="B10" s="14">
        <v>349</v>
      </c>
      <c r="C10" s="80">
        <v>3.95</v>
      </c>
      <c r="D10" s="80">
        <v>3.05</v>
      </c>
      <c r="E10" s="210">
        <v>86.826203208556151</v>
      </c>
      <c r="F10" s="210">
        <v>91.217914438502675</v>
      </c>
      <c r="G10" s="210">
        <v>18.029411764705884</v>
      </c>
      <c r="H10" s="221">
        <f>174.933622994652*168</f>
        <v>29388.848663101537</v>
      </c>
      <c r="J10" s="17"/>
    </row>
    <row r="11" spans="1:10" ht="15" x14ac:dyDescent="0.25">
      <c r="A11" s="113" t="s">
        <v>368</v>
      </c>
      <c r="B11" s="14">
        <v>489</v>
      </c>
      <c r="C11" s="80">
        <v>3.95</v>
      </c>
      <c r="D11" s="80">
        <v>3.05</v>
      </c>
      <c r="E11" s="210">
        <v>102.68449197860963</v>
      </c>
      <c r="F11" s="210">
        <v>93.97727272727272</v>
      </c>
      <c r="G11" s="210">
        <v>18.669786096256686</v>
      </c>
      <c r="H11" s="220">
        <f>189.711898395722*168</f>
        <v>31871.598930481294</v>
      </c>
      <c r="J11" s="17"/>
    </row>
    <row r="12" spans="1:10" x14ac:dyDescent="0.2">
      <c r="B12" s="14"/>
      <c r="C12" s="80"/>
      <c r="D12" s="80"/>
      <c r="E12" s="209"/>
      <c r="F12" s="209"/>
      <c r="G12" s="209"/>
      <c r="H12" s="206"/>
      <c r="J12" s="17"/>
    </row>
    <row r="13" spans="1:10" x14ac:dyDescent="0.2">
      <c r="B13" s="14"/>
      <c r="C13" s="80"/>
      <c r="D13" s="80"/>
      <c r="E13" s="84"/>
      <c r="F13" s="84"/>
      <c r="G13" s="84"/>
      <c r="H13" s="81"/>
      <c r="J13" s="17"/>
    </row>
    <row r="14" spans="1:10" x14ac:dyDescent="0.2">
      <c r="A14" t="s">
        <v>38</v>
      </c>
      <c r="B14" s="14"/>
      <c r="C14" s="80"/>
      <c r="D14" s="80"/>
      <c r="E14" s="83">
        <f>SUM(E8:E13)</f>
        <v>337.24298128342247</v>
      </c>
      <c r="F14" s="83">
        <f>SUM(F8:F13)</f>
        <v>318.27907754010693</v>
      </c>
      <c r="G14" s="83">
        <f>SUM(G8:G13)</f>
        <v>71.094585561497325</v>
      </c>
      <c r="H14" s="80">
        <f>SUM(H8:H13)</f>
        <v>61618.659024064109</v>
      </c>
      <c r="J14" s="17"/>
    </row>
    <row r="15" spans="1:10" x14ac:dyDescent="0.2">
      <c r="B15" s="14"/>
      <c r="C15" s="80"/>
      <c r="D15" s="80"/>
      <c r="E15" s="83"/>
      <c r="F15" s="83"/>
      <c r="G15" s="83"/>
      <c r="H15" s="81"/>
      <c r="J15" s="17"/>
    </row>
    <row r="16" spans="1:10" x14ac:dyDescent="0.2">
      <c r="A16" s="144" t="s">
        <v>202</v>
      </c>
      <c r="B16" s="145"/>
      <c r="C16" s="224"/>
      <c r="D16" s="224"/>
      <c r="E16" s="225"/>
      <c r="F16" s="225"/>
      <c r="G16" s="225"/>
      <c r="H16" s="80"/>
      <c r="J16" s="17"/>
    </row>
    <row r="17" spans="1:10" x14ac:dyDescent="0.2">
      <c r="A17" s="113" t="s">
        <v>474</v>
      </c>
      <c r="B17" s="14">
        <v>32</v>
      </c>
      <c r="C17" s="80">
        <v>3.95</v>
      </c>
      <c r="D17" s="80">
        <v>0</v>
      </c>
      <c r="E17" s="83">
        <v>5.51</v>
      </c>
      <c r="F17" s="83">
        <v>15.72</v>
      </c>
      <c r="G17" s="83">
        <v>5.93</v>
      </c>
      <c r="H17" s="80"/>
      <c r="J17" s="17"/>
    </row>
    <row r="18" spans="1:10" x14ac:dyDescent="0.2">
      <c r="B18" s="14"/>
      <c r="C18" s="80"/>
      <c r="D18" s="80"/>
      <c r="E18" s="83"/>
      <c r="F18" s="83"/>
      <c r="G18" s="83"/>
      <c r="H18" s="80"/>
      <c r="J18" s="28"/>
    </row>
    <row r="19" spans="1:10" x14ac:dyDescent="0.2">
      <c r="B19" s="14"/>
      <c r="C19" s="80"/>
      <c r="D19" s="80"/>
      <c r="E19" s="83"/>
      <c r="F19" s="83"/>
      <c r="G19" s="83"/>
      <c r="H19" s="80"/>
    </row>
    <row r="20" spans="1:10" x14ac:dyDescent="0.2">
      <c r="A20" s="6"/>
      <c r="B20" s="14"/>
      <c r="C20" s="80"/>
      <c r="D20" s="80"/>
      <c r="E20" s="83"/>
      <c r="F20" s="83"/>
      <c r="G20" s="83"/>
      <c r="H20" s="80"/>
    </row>
    <row r="21" spans="1:10" x14ac:dyDescent="0.2">
      <c r="B21" s="14"/>
      <c r="C21" s="80"/>
      <c r="D21" s="80"/>
      <c r="E21" s="84"/>
      <c r="F21" s="84"/>
      <c r="G21" s="84"/>
      <c r="H21" s="81"/>
    </row>
    <row r="22" spans="1:10" x14ac:dyDescent="0.2">
      <c r="A22" t="s">
        <v>38</v>
      </c>
      <c r="B22" s="14"/>
      <c r="C22" s="80"/>
      <c r="D22" s="80"/>
      <c r="E22" s="83">
        <f>SUM(E17:E21)</f>
        <v>5.51</v>
      </c>
      <c r="F22" s="83">
        <f>SUM(F17:F21)</f>
        <v>15.72</v>
      </c>
      <c r="G22" s="83">
        <f>SUM(G17:G21)</f>
        <v>5.93</v>
      </c>
      <c r="H22" s="80">
        <v>0</v>
      </c>
    </row>
    <row r="23" spans="1:10" x14ac:dyDescent="0.2">
      <c r="B23" s="14"/>
      <c r="C23" s="80"/>
      <c r="D23" s="80"/>
      <c r="E23" s="83"/>
      <c r="F23" s="83"/>
      <c r="G23" s="83"/>
      <c r="H23" s="81"/>
    </row>
    <row r="24" spans="1:10" x14ac:dyDescent="0.2">
      <c r="A24" s="144" t="s">
        <v>203</v>
      </c>
      <c r="B24" s="145"/>
      <c r="C24" s="91"/>
      <c r="D24" s="91"/>
      <c r="E24" s="140"/>
      <c r="F24" s="140"/>
      <c r="G24" s="140"/>
      <c r="H24" s="80"/>
    </row>
    <row r="25" spans="1:10" x14ac:dyDescent="0.2">
      <c r="A25" s="204" t="s">
        <v>363</v>
      </c>
      <c r="B25" s="14"/>
      <c r="H25" s="80"/>
    </row>
    <row r="26" spans="1:10" x14ac:dyDescent="0.2">
      <c r="B26" s="14"/>
      <c r="H26" s="80"/>
    </row>
    <row r="27" spans="1:10" x14ac:dyDescent="0.2">
      <c r="B27" s="14"/>
      <c r="H27" s="80"/>
    </row>
    <row r="28" spans="1:10" x14ac:dyDescent="0.2">
      <c r="B28" s="14"/>
      <c r="H28" s="80"/>
    </row>
    <row r="29" spans="1:10" x14ac:dyDescent="0.2">
      <c r="B29" s="14"/>
      <c r="H29" s="80"/>
    </row>
    <row r="30" spans="1:10" x14ac:dyDescent="0.2">
      <c r="B30" s="14"/>
      <c r="E30" s="85"/>
      <c r="F30" s="85"/>
      <c r="G30" s="85"/>
      <c r="H30" s="81"/>
    </row>
    <row r="31" spans="1:10" ht="13.5" thickBot="1" x14ac:dyDescent="0.25">
      <c r="A31" t="s">
        <v>38</v>
      </c>
      <c r="B31" s="14"/>
      <c r="E31" s="83">
        <f>SUM(E25:E30)</f>
        <v>0</v>
      </c>
      <c r="F31" s="83">
        <f>SUM(F25:F30)</f>
        <v>0</v>
      </c>
      <c r="G31" s="83">
        <f>SUM(G25:G30)</f>
        <v>0</v>
      </c>
      <c r="H31" s="152">
        <v>0</v>
      </c>
    </row>
    <row r="32" spans="1:10" ht="13.5" thickTop="1" x14ac:dyDescent="0.2">
      <c r="B32" s="14"/>
      <c r="E32" s="83"/>
      <c r="F32" s="83"/>
      <c r="G32" s="83"/>
      <c r="H32" s="80">
        <f>SUM(H14,H22,H31)</f>
        <v>61618.659024064109</v>
      </c>
      <c r="J32" s="28"/>
    </row>
    <row r="33" spans="1:8" x14ac:dyDescent="0.2">
      <c r="B33" s="14"/>
    </row>
    <row r="34" spans="1:8" ht="52.5" customHeight="1" x14ac:dyDescent="0.2">
      <c r="A34" s="272" t="s">
        <v>375</v>
      </c>
      <c r="B34" s="272"/>
      <c r="C34" s="272"/>
      <c r="D34" s="272"/>
      <c r="E34" s="272"/>
      <c r="F34" s="272"/>
      <c r="G34" s="272"/>
      <c r="H34" s="272"/>
    </row>
    <row r="35" spans="1:8" x14ac:dyDescent="0.2">
      <c r="A35" s="36"/>
    </row>
    <row r="36" spans="1:8" x14ac:dyDescent="0.2">
      <c r="A36" s="273" t="s">
        <v>291</v>
      </c>
      <c r="B36" s="274"/>
      <c r="C36" s="274"/>
      <c r="D36" s="274"/>
      <c r="E36" s="274"/>
      <c r="F36" s="274"/>
      <c r="G36" s="274"/>
      <c r="H36" s="274"/>
    </row>
    <row r="37" spans="1:8" x14ac:dyDescent="0.2">
      <c r="B37" s="14"/>
    </row>
  </sheetData>
  <mergeCells count="4">
    <mergeCell ref="C5:D5"/>
    <mergeCell ref="E5:G5"/>
    <mergeCell ref="A34:H34"/>
    <mergeCell ref="A36:H36"/>
  </mergeCells>
  <phoneticPr fontId="0" type="noConversion"/>
  <printOptions horizontalCentered="1" gridLines="1"/>
  <pageMargins left="0.44" right="0.75" top="1.08" bottom="1" header="0.5" footer="0.5"/>
  <pageSetup scale="8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19" sqref="A19"/>
    </sheetView>
  </sheetViews>
  <sheetFormatPr defaultRowHeight="12.75" x14ac:dyDescent="0.2"/>
  <cols>
    <col min="1" max="1" width="43.85546875" customWidth="1"/>
    <col min="2" max="2" width="12.85546875" customWidth="1"/>
    <col min="3" max="3" width="9.140625" style="78" customWidth="1"/>
    <col min="4" max="4" width="11.85546875" style="78" customWidth="1"/>
    <col min="5" max="5" width="11" style="82" customWidth="1"/>
    <col min="6" max="6" width="10.7109375" style="82" customWidth="1"/>
    <col min="7" max="7" width="12.140625" style="82" customWidth="1"/>
    <col min="8" max="8" width="25.85546875" customWidth="1"/>
  </cols>
  <sheetData>
    <row r="1" spans="1:8" ht="15.75" x14ac:dyDescent="0.25">
      <c r="A1" s="104" t="s">
        <v>267</v>
      </c>
      <c r="B1" s="104"/>
      <c r="C1" s="104"/>
      <c r="D1" s="104"/>
      <c r="E1" s="104"/>
      <c r="F1" s="104"/>
      <c r="G1" s="104"/>
      <c r="H1" s="20"/>
    </row>
    <row r="2" spans="1:8" ht="15.75" x14ac:dyDescent="0.25">
      <c r="A2" s="104" t="s">
        <v>172</v>
      </c>
      <c r="B2" s="104"/>
      <c r="C2" s="104"/>
      <c r="D2" s="104"/>
      <c r="E2" s="104"/>
      <c r="F2" s="104"/>
      <c r="G2" s="104"/>
      <c r="H2" s="20"/>
    </row>
    <row r="3" spans="1:8" ht="15.75" x14ac:dyDescent="0.25">
      <c r="A3" s="34" t="s">
        <v>0</v>
      </c>
      <c r="B3" s="34"/>
      <c r="C3" s="34"/>
      <c r="D3" s="34"/>
      <c r="E3" s="34"/>
      <c r="F3" s="34"/>
      <c r="G3" s="34"/>
      <c r="H3" s="20"/>
    </row>
    <row r="4" spans="1:8" ht="15.75" x14ac:dyDescent="0.25">
      <c r="A4" s="20"/>
      <c r="B4" s="20"/>
      <c r="C4" s="86"/>
      <c r="D4" s="86"/>
      <c r="F4" s="127"/>
      <c r="G4" s="127"/>
      <c r="H4" s="127"/>
    </row>
    <row r="5" spans="1:8" ht="27.75" customHeight="1" x14ac:dyDescent="0.2">
      <c r="A5" s="2"/>
      <c r="B5" s="2"/>
      <c r="C5" s="270" t="s">
        <v>261</v>
      </c>
      <c r="D5" s="275"/>
      <c r="E5" s="271" t="s">
        <v>265</v>
      </c>
      <c r="F5" s="271"/>
      <c r="G5" s="271"/>
      <c r="H5" s="56"/>
    </row>
    <row r="6" spans="1:8" x14ac:dyDescent="0.2">
      <c r="A6" s="7" t="s">
        <v>122</v>
      </c>
      <c r="B6" s="7" t="s">
        <v>63</v>
      </c>
      <c r="C6" s="87" t="s">
        <v>42</v>
      </c>
      <c r="D6" s="87" t="s">
        <v>64</v>
      </c>
      <c r="E6" s="111" t="s">
        <v>40</v>
      </c>
      <c r="F6" s="111" t="s">
        <v>50</v>
      </c>
      <c r="G6" s="111" t="s">
        <v>41</v>
      </c>
      <c r="H6" s="57"/>
    </row>
    <row r="7" spans="1:8" x14ac:dyDescent="0.2">
      <c r="A7" s="6" t="s">
        <v>204</v>
      </c>
      <c r="B7" s="55"/>
      <c r="H7" s="40"/>
    </row>
    <row r="8" spans="1:8" x14ac:dyDescent="0.2">
      <c r="A8" s="204" t="s">
        <v>363</v>
      </c>
      <c r="B8" s="55"/>
      <c r="C8" s="89"/>
      <c r="D8" s="89"/>
      <c r="E8" s="88"/>
      <c r="F8" s="88"/>
      <c r="G8" s="88"/>
      <c r="H8" s="40"/>
    </row>
    <row r="9" spans="1:8" x14ac:dyDescent="0.2">
      <c r="B9" s="55"/>
      <c r="C9" s="89"/>
      <c r="D9" s="89"/>
      <c r="E9" s="88"/>
      <c r="F9" s="88"/>
      <c r="G9" s="88"/>
      <c r="H9" s="40"/>
    </row>
    <row r="10" spans="1:8" x14ac:dyDescent="0.2">
      <c r="B10" s="55"/>
      <c r="C10" s="89"/>
      <c r="D10" s="89"/>
      <c r="E10" s="88"/>
      <c r="F10" s="88"/>
      <c r="G10" s="88"/>
      <c r="H10" s="40"/>
    </row>
    <row r="11" spans="1:8" x14ac:dyDescent="0.2">
      <c r="B11" s="55"/>
      <c r="C11" s="89"/>
      <c r="D11" s="89"/>
      <c r="E11" s="88"/>
      <c r="F11" s="88"/>
      <c r="G11" s="88"/>
      <c r="H11" s="40"/>
    </row>
    <row r="12" spans="1:8" x14ac:dyDescent="0.2">
      <c r="B12" s="55"/>
      <c r="C12" s="89"/>
      <c r="D12" s="89"/>
      <c r="E12" s="88"/>
      <c r="F12" s="88"/>
      <c r="G12" s="88"/>
      <c r="H12" s="40"/>
    </row>
    <row r="13" spans="1:8" x14ac:dyDescent="0.2">
      <c r="B13" s="55"/>
      <c r="C13" s="89"/>
      <c r="D13" s="89"/>
      <c r="E13" s="88"/>
      <c r="F13" s="88"/>
      <c r="G13" s="88"/>
      <c r="H13" s="40"/>
    </row>
    <row r="14" spans="1:8" x14ac:dyDescent="0.2">
      <c r="E14" s="85"/>
      <c r="F14" s="85"/>
      <c r="G14" s="85"/>
      <c r="H14" s="40"/>
    </row>
    <row r="15" spans="1:8" x14ac:dyDescent="0.2">
      <c r="A15" t="s">
        <v>38</v>
      </c>
      <c r="E15" s="82">
        <f>SUM(E7:E14)</f>
        <v>0</v>
      </c>
      <c r="F15" s="82">
        <f>SUM(F7:F14)</f>
        <v>0</v>
      </c>
      <c r="G15" s="82">
        <f>SUM(G7:G14)</f>
        <v>0</v>
      </c>
      <c r="H15" s="40"/>
    </row>
    <row r="16" spans="1:8" x14ac:dyDescent="0.2">
      <c r="H16" s="40"/>
    </row>
    <row r="17" spans="1:8" x14ac:dyDescent="0.2">
      <c r="A17" s="144" t="s">
        <v>202</v>
      </c>
      <c r="B17" s="139"/>
      <c r="C17" s="91"/>
      <c r="D17" s="91"/>
      <c r="E17" s="140"/>
      <c r="F17" s="140"/>
      <c r="G17" s="140"/>
      <c r="H17" s="40"/>
    </row>
    <row r="18" spans="1:8" x14ac:dyDescent="0.2">
      <c r="A18" s="113" t="s">
        <v>474</v>
      </c>
      <c r="B18">
        <v>32</v>
      </c>
      <c r="D18" s="78">
        <v>0</v>
      </c>
      <c r="E18" s="82">
        <v>5.51</v>
      </c>
      <c r="F18" s="82">
        <v>15.5</v>
      </c>
      <c r="G18" s="82">
        <v>5.93</v>
      </c>
      <c r="H18" s="40"/>
    </row>
    <row r="19" spans="1:8" x14ac:dyDescent="0.2">
      <c r="H19" s="40"/>
    </row>
    <row r="20" spans="1:8" x14ac:dyDescent="0.2">
      <c r="H20" s="40"/>
    </row>
    <row r="21" spans="1:8" x14ac:dyDescent="0.2">
      <c r="H21" s="40"/>
    </row>
    <row r="22" spans="1:8" x14ac:dyDescent="0.2">
      <c r="H22" s="40"/>
    </row>
    <row r="23" spans="1:8" x14ac:dyDescent="0.2">
      <c r="E23" s="85"/>
      <c r="F23" s="85"/>
      <c r="G23" s="85"/>
      <c r="H23" s="40"/>
    </row>
    <row r="24" spans="1:8" x14ac:dyDescent="0.2">
      <c r="A24" t="s">
        <v>38</v>
      </c>
      <c r="E24" s="82">
        <f>SUM(E17:E23)</f>
        <v>5.51</v>
      </c>
      <c r="F24" s="82">
        <f>SUM(F17:F23)</f>
        <v>15.5</v>
      </c>
      <c r="G24" s="82">
        <f>SUM(G17:G23)</f>
        <v>5.93</v>
      </c>
      <c r="H24" s="40"/>
    </row>
    <row r="25" spans="1:8" x14ac:dyDescent="0.2">
      <c r="H25" s="40"/>
    </row>
    <row r="26" spans="1:8" x14ac:dyDescent="0.2">
      <c r="A26" s="144" t="s">
        <v>203</v>
      </c>
      <c r="B26" s="139"/>
      <c r="C26" s="91"/>
      <c r="D26" s="91"/>
      <c r="E26" s="140"/>
      <c r="F26" s="140"/>
      <c r="G26" s="140"/>
      <c r="H26" s="40"/>
    </row>
    <row r="27" spans="1:8" x14ac:dyDescent="0.2">
      <c r="A27" s="204" t="s">
        <v>363</v>
      </c>
      <c r="H27" s="40"/>
    </row>
    <row r="28" spans="1:8" x14ac:dyDescent="0.2">
      <c r="H28" s="40"/>
    </row>
    <row r="29" spans="1:8" x14ac:dyDescent="0.2">
      <c r="H29" s="40"/>
    </row>
    <row r="30" spans="1:8" x14ac:dyDescent="0.2">
      <c r="H30" s="40"/>
    </row>
    <row r="31" spans="1:8" x14ac:dyDescent="0.2">
      <c r="E31" s="85"/>
      <c r="F31" s="85"/>
      <c r="G31" s="85"/>
      <c r="H31" s="40"/>
    </row>
    <row r="32" spans="1:8" x14ac:dyDescent="0.2">
      <c r="A32" t="s">
        <v>38</v>
      </c>
      <c r="E32" s="82">
        <f>SUM(E27:E31)</f>
        <v>0</v>
      </c>
      <c r="F32" s="82">
        <f>SUM(F27:F31)</f>
        <v>0</v>
      </c>
      <c r="G32" s="82">
        <f>SUM(G26:G31)</f>
        <v>0</v>
      </c>
      <c r="H32" s="40"/>
    </row>
    <row r="33" spans="1:8" x14ac:dyDescent="0.2">
      <c r="H33" s="40"/>
    </row>
    <row r="34" spans="1:8" x14ac:dyDescent="0.2">
      <c r="B34" s="55"/>
    </row>
    <row r="35" spans="1:8" ht="52.5" customHeight="1" x14ac:dyDescent="0.2">
      <c r="A35" s="272" t="s">
        <v>374</v>
      </c>
      <c r="B35" s="272"/>
      <c r="C35" s="272"/>
      <c r="D35" s="272"/>
      <c r="E35" s="272"/>
      <c r="F35" s="272"/>
      <c r="G35" s="272"/>
      <c r="H35" s="138"/>
    </row>
    <row r="36" spans="1:8" x14ac:dyDescent="0.2">
      <c r="A36" s="36"/>
      <c r="H36" s="78"/>
    </row>
    <row r="37" spans="1:8" x14ac:dyDescent="0.2">
      <c r="A37" s="273" t="s">
        <v>291</v>
      </c>
      <c r="B37" s="273"/>
      <c r="C37" s="273"/>
      <c r="D37" s="273"/>
      <c r="E37" s="273"/>
      <c r="F37" s="273"/>
      <c r="G37" s="273"/>
    </row>
  </sheetData>
  <mergeCells count="4">
    <mergeCell ref="C5:D5"/>
    <mergeCell ref="E5:G5"/>
    <mergeCell ref="A35:G35"/>
    <mergeCell ref="A37:G37"/>
  </mergeCells>
  <phoneticPr fontId="0" type="noConversion"/>
  <printOptions horizontalCentered="1" gridLines="1"/>
  <pageMargins left="0.75" right="0.75" top="1" bottom="0.49" header="0.5" footer="0.5"/>
  <pageSetup scale="9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topLeftCell="A5" zoomScaleNormal="100" workbookViewId="0">
      <selection activeCell="A20" sqref="A20"/>
    </sheetView>
  </sheetViews>
  <sheetFormatPr defaultRowHeight="12.75" x14ac:dyDescent="0.2"/>
  <cols>
    <col min="1" max="1" width="43.85546875" customWidth="1"/>
    <col min="2" max="2" width="12.85546875" customWidth="1"/>
    <col min="3" max="3" width="9.140625" style="78" customWidth="1"/>
    <col min="4" max="4" width="11.85546875" style="78" customWidth="1"/>
    <col min="5" max="5" width="11" style="82" customWidth="1"/>
    <col min="6" max="6" width="10.7109375" style="82" customWidth="1"/>
    <col min="7" max="7" width="14" style="82" customWidth="1"/>
    <col min="8" max="8" width="26.140625" customWidth="1"/>
  </cols>
  <sheetData>
    <row r="1" spans="1:8" ht="15.75" x14ac:dyDescent="0.25">
      <c r="A1" s="104" t="s">
        <v>266</v>
      </c>
      <c r="B1" s="104"/>
      <c r="C1" s="104"/>
      <c r="D1" s="104"/>
      <c r="E1" s="104"/>
      <c r="F1" s="104"/>
      <c r="G1" s="104"/>
      <c r="H1" s="20"/>
    </row>
    <row r="2" spans="1:8" ht="15.75" x14ac:dyDescent="0.25">
      <c r="A2" s="104" t="s">
        <v>172</v>
      </c>
      <c r="B2" s="104"/>
      <c r="C2" s="104"/>
      <c r="D2" s="104"/>
      <c r="E2" s="104"/>
      <c r="F2" s="104"/>
      <c r="G2" s="104"/>
      <c r="H2" s="20"/>
    </row>
    <row r="3" spans="1:8" ht="15.75" x14ac:dyDescent="0.25">
      <c r="A3" s="34" t="s">
        <v>1</v>
      </c>
      <c r="B3" s="34"/>
      <c r="C3" s="34"/>
      <c r="D3" s="34"/>
      <c r="E3" s="34"/>
      <c r="F3" s="34"/>
      <c r="G3" s="34"/>
      <c r="H3" s="20"/>
    </row>
    <row r="4" spans="1:8" ht="15.75" x14ac:dyDescent="0.25">
      <c r="A4" s="20"/>
      <c r="B4" s="20"/>
      <c r="C4" s="86"/>
      <c r="D4" s="86"/>
      <c r="F4" s="127"/>
      <c r="G4" s="127"/>
    </row>
    <row r="5" spans="1:8" ht="27.75" customHeight="1" x14ac:dyDescent="0.2">
      <c r="A5" s="2"/>
      <c r="B5" s="2"/>
      <c r="C5" s="270" t="s">
        <v>261</v>
      </c>
      <c r="D5" s="275"/>
      <c r="E5" s="271" t="s">
        <v>262</v>
      </c>
      <c r="F5" s="271"/>
      <c r="G5" s="271"/>
      <c r="H5" s="56"/>
    </row>
    <row r="6" spans="1:8" x14ac:dyDescent="0.2">
      <c r="A6" s="7" t="s">
        <v>122</v>
      </c>
      <c r="B6" s="7" t="s">
        <v>63</v>
      </c>
      <c r="C6" s="87" t="s">
        <v>42</v>
      </c>
      <c r="D6" s="87" t="s">
        <v>64</v>
      </c>
      <c r="E6" s="111" t="s">
        <v>40</v>
      </c>
      <c r="F6" s="111" t="s">
        <v>50</v>
      </c>
      <c r="G6" s="111" t="s">
        <v>41</v>
      </c>
      <c r="H6" s="57"/>
    </row>
    <row r="7" spans="1:8" x14ac:dyDescent="0.2">
      <c r="A7" s="6" t="s">
        <v>202</v>
      </c>
      <c r="B7" s="55"/>
      <c r="H7" s="40"/>
    </row>
    <row r="8" spans="1:8" x14ac:dyDescent="0.2">
      <c r="A8" s="204" t="s">
        <v>363</v>
      </c>
      <c r="B8" s="55"/>
      <c r="C8" s="89"/>
      <c r="D8" s="89"/>
      <c r="E8" s="88"/>
      <c r="F8" s="88"/>
      <c r="G8" s="88"/>
      <c r="H8" s="40"/>
    </row>
    <row r="9" spans="1:8" x14ac:dyDescent="0.2">
      <c r="B9" s="55"/>
      <c r="C9" s="89"/>
      <c r="D9" s="89"/>
      <c r="E9" s="88"/>
      <c r="F9" s="88"/>
      <c r="G9" s="88"/>
      <c r="H9" s="40"/>
    </row>
    <row r="10" spans="1:8" x14ac:dyDescent="0.2">
      <c r="B10" s="55"/>
      <c r="C10" s="89"/>
      <c r="D10" s="89"/>
      <c r="E10" s="88"/>
      <c r="F10" s="88"/>
      <c r="G10" s="88"/>
      <c r="H10" s="40"/>
    </row>
    <row r="11" spans="1:8" x14ac:dyDescent="0.2">
      <c r="B11" s="55"/>
      <c r="C11" s="89"/>
      <c r="D11" s="89"/>
      <c r="E11" s="88"/>
      <c r="F11" s="88"/>
      <c r="G11" s="88"/>
      <c r="H11" s="40"/>
    </row>
    <row r="12" spans="1:8" x14ac:dyDescent="0.2">
      <c r="B12" s="55"/>
      <c r="C12" s="89"/>
      <c r="D12" s="89"/>
      <c r="E12" s="88"/>
      <c r="F12" s="88"/>
      <c r="G12" s="88"/>
      <c r="H12" s="40"/>
    </row>
    <row r="13" spans="1:8" x14ac:dyDescent="0.2">
      <c r="B13" s="55"/>
      <c r="C13" s="89"/>
      <c r="D13" s="89"/>
      <c r="E13" s="88"/>
      <c r="F13" s="88"/>
      <c r="G13" s="88"/>
      <c r="H13" s="40"/>
    </row>
    <row r="14" spans="1:8" x14ac:dyDescent="0.2">
      <c r="H14" s="40"/>
    </row>
    <row r="15" spans="1:8" x14ac:dyDescent="0.2">
      <c r="H15" s="40"/>
    </row>
    <row r="16" spans="1:8" x14ac:dyDescent="0.2">
      <c r="E16" s="85"/>
      <c r="F16" s="85"/>
      <c r="G16" s="85"/>
      <c r="H16" s="40"/>
    </row>
    <row r="17" spans="1:8" x14ac:dyDescent="0.2">
      <c r="A17" t="s">
        <v>38</v>
      </c>
      <c r="E17" s="82">
        <f>SUM(E7:E16)</f>
        <v>0</v>
      </c>
      <c r="F17" s="82">
        <f>SUM(F7:F16)</f>
        <v>0</v>
      </c>
      <c r="G17" s="82">
        <f>SUM(G7:G16)</f>
        <v>0</v>
      </c>
      <c r="H17" s="40"/>
    </row>
    <row r="18" spans="1:8" x14ac:dyDescent="0.2">
      <c r="H18" s="40"/>
    </row>
    <row r="19" spans="1:8" x14ac:dyDescent="0.2">
      <c r="A19" s="144" t="s">
        <v>203</v>
      </c>
      <c r="B19" s="139"/>
      <c r="C19" s="91"/>
      <c r="D19" s="91"/>
      <c r="E19" s="140"/>
      <c r="F19" s="140"/>
      <c r="G19" s="140"/>
      <c r="H19" s="40"/>
    </row>
    <row r="20" spans="1:8" x14ac:dyDescent="0.2">
      <c r="A20" s="204" t="s">
        <v>363</v>
      </c>
      <c r="H20" s="40"/>
    </row>
    <row r="21" spans="1:8" x14ac:dyDescent="0.2">
      <c r="H21" s="40"/>
    </row>
    <row r="22" spans="1:8" x14ac:dyDescent="0.2">
      <c r="H22" s="40"/>
    </row>
    <row r="23" spans="1:8" x14ac:dyDescent="0.2">
      <c r="H23" s="40"/>
    </row>
    <row r="24" spans="1:8" x14ac:dyDescent="0.2">
      <c r="H24" s="40"/>
    </row>
    <row r="25" spans="1:8" x14ac:dyDescent="0.2">
      <c r="H25" s="40"/>
    </row>
    <row r="26" spans="1:8" x14ac:dyDescent="0.2">
      <c r="H26" s="40"/>
    </row>
    <row r="27" spans="1:8" x14ac:dyDescent="0.2">
      <c r="H27" s="40"/>
    </row>
    <row r="28" spans="1:8" x14ac:dyDescent="0.2">
      <c r="E28" s="85"/>
      <c r="F28" s="85"/>
      <c r="G28" s="85"/>
      <c r="H28" s="40"/>
    </row>
    <row r="29" spans="1:8" x14ac:dyDescent="0.2">
      <c r="A29" t="s">
        <v>38</v>
      </c>
      <c r="E29" s="82">
        <f>SUM(E20:E28)</f>
        <v>0</v>
      </c>
      <c r="F29" s="82">
        <f>SUM(F20:F28)</f>
        <v>0</v>
      </c>
      <c r="G29" s="82">
        <f>SUM(G19:G28)</f>
        <v>0</v>
      </c>
      <c r="H29" s="40"/>
    </row>
    <row r="30" spans="1:8" x14ac:dyDescent="0.2">
      <c r="H30" s="40"/>
    </row>
    <row r="31" spans="1:8" x14ac:dyDescent="0.2">
      <c r="H31" s="40"/>
    </row>
    <row r="32" spans="1:8" ht="52.5" customHeight="1" x14ac:dyDescent="0.2">
      <c r="A32" s="272" t="s">
        <v>318</v>
      </c>
      <c r="B32" s="272"/>
      <c r="C32" s="272"/>
      <c r="D32" s="272"/>
      <c r="E32" s="272"/>
      <c r="F32" s="272"/>
      <c r="G32" s="272"/>
      <c r="H32" s="138"/>
    </row>
    <row r="33" spans="1:8" x14ac:dyDescent="0.2">
      <c r="A33" s="36"/>
      <c r="H33" s="78"/>
    </row>
    <row r="34" spans="1:8" x14ac:dyDescent="0.2">
      <c r="A34" s="273" t="s">
        <v>291</v>
      </c>
      <c r="B34" s="273"/>
      <c r="C34" s="273"/>
      <c r="D34" s="273"/>
      <c r="E34" s="273"/>
      <c r="F34" s="273"/>
      <c r="G34" s="273"/>
    </row>
  </sheetData>
  <mergeCells count="4">
    <mergeCell ref="E5:G5"/>
    <mergeCell ref="C5:D5"/>
    <mergeCell ref="A32:G32"/>
    <mergeCell ref="A34:G34"/>
  </mergeCells>
  <phoneticPr fontId="0" type="noConversion"/>
  <printOptions horizontalCentered="1" gridLines="1"/>
  <pageMargins left="0.75" right="0.75" top="1" bottom="0.49"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2"/>
  <sheetViews>
    <sheetView zoomScaleNormal="100" workbookViewId="0">
      <selection activeCell="A19" sqref="A19"/>
    </sheetView>
  </sheetViews>
  <sheetFormatPr defaultRowHeight="12.75" x14ac:dyDescent="0.2"/>
  <cols>
    <col min="1" max="1" width="30.85546875" customWidth="1"/>
    <col min="2" max="2" width="19.28515625" customWidth="1"/>
    <col min="3" max="3" width="16.7109375" customWidth="1"/>
    <col min="4" max="4" width="22.140625" style="78" customWidth="1"/>
    <col min="6" max="6" width="12.28515625" bestFit="1" customWidth="1"/>
    <col min="7" max="7" width="11.28515625" bestFit="1" customWidth="1"/>
  </cols>
  <sheetData>
    <row r="1" spans="1:8" ht="15.75" x14ac:dyDescent="0.25">
      <c r="A1" s="279" t="s">
        <v>27</v>
      </c>
      <c r="B1" s="279"/>
      <c r="C1" s="279"/>
      <c r="D1" s="279"/>
    </row>
    <row r="3" spans="1:8" x14ac:dyDescent="0.2">
      <c r="A3" s="113" t="s">
        <v>469</v>
      </c>
      <c r="B3" s="36"/>
      <c r="C3" s="36"/>
      <c r="D3" s="36"/>
      <c r="E3" s="36"/>
      <c r="F3" s="36"/>
      <c r="G3" s="36"/>
    </row>
    <row r="4" spans="1:8" x14ac:dyDescent="0.2">
      <c r="A4" s="113" t="s">
        <v>468</v>
      </c>
      <c r="B4" s="113"/>
      <c r="C4" s="113"/>
      <c r="D4"/>
    </row>
    <row r="6" spans="1:8" x14ac:dyDescent="0.2">
      <c r="A6" s="105" t="s">
        <v>39</v>
      </c>
      <c r="B6" s="106"/>
      <c r="C6" s="106"/>
      <c r="D6" s="107"/>
    </row>
    <row r="7" spans="1:8" ht="21.75" customHeight="1" x14ac:dyDescent="0.2">
      <c r="B7" s="135" t="s">
        <v>294</v>
      </c>
      <c r="C7" s="135" t="s">
        <v>295</v>
      </c>
      <c r="D7" s="153"/>
    </row>
    <row r="8" spans="1:8" x14ac:dyDescent="0.2">
      <c r="A8" s="6" t="s">
        <v>292</v>
      </c>
      <c r="B8" s="147"/>
      <c r="C8" s="147"/>
      <c r="E8" s="187"/>
    </row>
    <row r="9" spans="1:8" x14ac:dyDescent="0.2">
      <c r="A9" s="8" t="s">
        <v>43</v>
      </c>
      <c r="B9" s="22">
        <f>SUM('10-SD Info - Brkfst'!E8:E9)*180</f>
        <v>5181.739130434783</v>
      </c>
      <c r="C9" s="146">
        <v>1.35</v>
      </c>
      <c r="D9" s="48">
        <f>+B9*C9</f>
        <v>6995.3478260869579</v>
      </c>
      <c r="E9" s="187"/>
      <c r="F9" s="187"/>
      <c r="G9" s="187"/>
      <c r="H9" s="187"/>
    </row>
    <row r="10" spans="1:8" x14ac:dyDescent="0.2">
      <c r="A10" s="8" t="s">
        <v>44</v>
      </c>
      <c r="B10" s="23">
        <f>SUM('10-SD Info - Brkfst'!E10:E11)*180</f>
        <v>1519.782608695652</v>
      </c>
      <c r="C10" s="51">
        <v>1.45</v>
      </c>
      <c r="D10" s="49">
        <f>+B10*C10</f>
        <v>2203.6847826086955</v>
      </c>
      <c r="E10" s="187"/>
      <c r="F10" s="187"/>
      <c r="G10" s="187"/>
      <c r="H10" s="187"/>
    </row>
    <row r="11" spans="1:8" x14ac:dyDescent="0.2">
      <c r="A11" s="8" t="s">
        <v>41</v>
      </c>
      <c r="B11" s="14">
        <f>SUM('10-SD Info - Brkfst'!G14)*180</f>
        <v>2520</v>
      </c>
      <c r="C11" s="93">
        <v>0.3</v>
      </c>
      <c r="D11" s="48">
        <f>+B11*C11</f>
        <v>756</v>
      </c>
    </row>
    <row r="12" spans="1:8" x14ac:dyDescent="0.2">
      <c r="A12" s="8" t="s">
        <v>42</v>
      </c>
      <c r="B12" s="14">
        <v>0</v>
      </c>
      <c r="C12" s="19"/>
      <c r="D12" s="78">
        <f>+B12*C12</f>
        <v>0</v>
      </c>
    </row>
    <row r="13" spans="1:8" x14ac:dyDescent="0.2">
      <c r="C13" s="4" t="s">
        <v>299</v>
      </c>
      <c r="D13" s="49">
        <f>SUM(D9:D12)</f>
        <v>9955.0326086956538</v>
      </c>
    </row>
    <row r="15" spans="1:8" x14ac:dyDescent="0.2">
      <c r="A15" s="6" t="s">
        <v>293</v>
      </c>
    </row>
    <row r="16" spans="1:8" x14ac:dyDescent="0.2">
      <c r="A16" s="8" t="s">
        <v>43</v>
      </c>
      <c r="B16" s="14">
        <f>SUM('11-SD Info - Lunch'!E8:E9)*168</f>
        <v>24819.024064171121</v>
      </c>
      <c r="C16" s="18">
        <v>2.65</v>
      </c>
      <c r="D16" s="48">
        <f>+B16*C16</f>
        <v>65770.413770053463</v>
      </c>
    </row>
    <row r="17" spans="1:6" x14ac:dyDescent="0.2">
      <c r="A17" s="8" t="s">
        <v>44</v>
      </c>
      <c r="B17" s="215">
        <f>SUM('11-SD Info - Lunch'!E10:E11)*168</f>
        <v>31837.796791443849</v>
      </c>
      <c r="C17" s="19">
        <v>3.05</v>
      </c>
      <c r="D17" s="49">
        <f>+B17*C17</f>
        <v>97105.280213903738</v>
      </c>
    </row>
    <row r="18" spans="1:6" x14ac:dyDescent="0.2">
      <c r="A18" s="8" t="s">
        <v>41</v>
      </c>
      <c r="B18" s="23">
        <f>SUM('11-SD Info - Lunch'!G14)*168</f>
        <v>11943.890374331551</v>
      </c>
      <c r="C18" s="93">
        <v>0.4</v>
      </c>
      <c r="D18" s="49">
        <f>+B18*C18</f>
        <v>4777.5561497326207</v>
      </c>
    </row>
    <row r="19" spans="1:6" x14ac:dyDescent="0.2">
      <c r="A19" s="8" t="s">
        <v>42</v>
      </c>
      <c r="B19" s="14">
        <f>+(0.08+0.68+0.47+0.52)*168</f>
        <v>294</v>
      </c>
      <c r="C19" s="19">
        <v>3.95</v>
      </c>
      <c r="D19" s="78">
        <f>+B19*C19</f>
        <v>1161.3</v>
      </c>
    </row>
    <row r="20" spans="1:6" x14ac:dyDescent="0.2">
      <c r="B20" s="14"/>
      <c r="C20" s="4" t="s">
        <v>298</v>
      </c>
      <c r="D20" s="49">
        <f>SUM(D16:D19)</f>
        <v>168814.5501336898</v>
      </c>
    </row>
    <row r="21" spans="1:6" x14ac:dyDescent="0.2">
      <c r="B21" s="14"/>
    </row>
    <row r="22" spans="1:6" x14ac:dyDescent="0.2">
      <c r="A22" s="6" t="s">
        <v>70</v>
      </c>
      <c r="B22" s="14"/>
    </row>
    <row r="23" spans="1:6" x14ac:dyDescent="0.2">
      <c r="A23" s="50" t="s">
        <v>176</v>
      </c>
      <c r="B23" s="241">
        <v>0</v>
      </c>
      <c r="C23" s="10"/>
      <c r="D23" s="48">
        <f>+B23*C23</f>
        <v>0</v>
      </c>
    </row>
    <row r="24" spans="1:6" x14ac:dyDescent="0.2">
      <c r="A24" s="50" t="s">
        <v>177</v>
      </c>
      <c r="B24" s="216">
        <v>0</v>
      </c>
      <c r="C24" s="52"/>
      <c r="D24" s="48">
        <f>+B24*C24</f>
        <v>0</v>
      </c>
    </row>
    <row r="25" spans="1:6" x14ac:dyDescent="0.2">
      <c r="A25" s="6"/>
      <c r="C25" s="4" t="s">
        <v>297</v>
      </c>
      <c r="D25" s="77">
        <v>0</v>
      </c>
    </row>
    <row r="27" spans="1:6" x14ac:dyDescent="0.2">
      <c r="A27" s="8" t="s">
        <v>45</v>
      </c>
      <c r="C27" s="11" t="s">
        <v>46</v>
      </c>
      <c r="D27" s="77">
        <f>SUM('10-SD Info - Brkfst'!H14,'11-SD Info - Lunch'!H14)</f>
        <v>64942.8981544989</v>
      </c>
      <c r="F27" s="26">
        <f>SUM(D27:D31)+D12+D19</f>
        <v>81124.198154498896</v>
      </c>
    </row>
    <row r="28" spans="1:6" x14ac:dyDescent="0.2">
      <c r="A28" s="8" t="s">
        <v>206</v>
      </c>
      <c r="C28" s="11" t="s">
        <v>46</v>
      </c>
      <c r="D28" s="77">
        <v>15020</v>
      </c>
    </row>
    <row r="29" spans="1:6" x14ac:dyDescent="0.2">
      <c r="A29" s="142" t="s">
        <v>296</v>
      </c>
      <c r="C29" s="11" t="s">
        <v>46</v>
      </c>
      <c r="D29" s="77">
        <v>0</v>
      </c>
    </row>
    <row r="30" spans="1:6" x14ac:dyDescent="0.2">
      <c r="A30" s="8" t="s">
        <v>47</v>
      </c>
      <c r="C30" s="11" t="s">
        <v>46</v>
      </c>
      <c r="D30" s="77">
        <v>0</v>
      </c>
    </row>
    <row r="31" spans="1:6" x14ac:dyDescent="0.2">
      <c r="A31" s="8" t="s">
        <v>71</v>
      </c>
      <c r="C31" s="11" t="s">
        <v>46</v>
      </c>
      <c r="D31" s="77">
        <v>0</v>
      </c>
    </row>
    <row r="33" spans="1:7" x14ac:dyDescent="0.2">
      <c r="C33" s="4" t="s">
        <v>48</v>
      </c>
      <c r="D33" s="48">
        <f>+D13+D20+D25+D27+D28+D29+D30+D31</f>
        <v>258732.48089688434</v>
      </c>
      <c r="F33" s="27"/>
    </row>
    <row r="35" spans="1:7" x14ac:dyDescent="0.2">
      <c r="A35" s="274" t="s">
        <v>49</v>
      </c>
      <c r="B35" s="274"/>
      <c r="C35" s="274"/>
      <c r="D35" s="274"/>
    </row>
    <row r="36" spans="1:7" x14ac:dyDescent="0.2">
      <c r="A36" s="274" t="s">
        <v>207</v>
      </c>
      <c r="B36" s="274"/>
      <c r="C36" s="274"/>
      <c r="D36" s="274"/>
    </row>
    <row r="37" spans="1:7" x14ac:dyDescent="0.2">
      <c r="A37" s="276" t="s">
        <v>307</v>
      </c>
      <c r="B37" s="277"/>
      <c r="C37" s="277"/>
      <c r="D37" s="277"/>
    </row>
    <row r="38" spans="1:7" x14ac:dyDescent="0.2">
      <c r="A38" s="105" t="s">
        <v>268</v>
      </c>
      <c r="B38" s="106"/>
      <c r="C38" s="106"/>
      <c r="D38" s="107"/>
    </row>
    <row r="39" spans="1:7" ht="25.5" x14ac:dyDescent="0.2">
      <c r="B39" s="141" t="s">
        <v>294</v>
      </c>
      <c r="C39" s="189" t="s">
        <v>348</v>
      </c>
      <c r="D39" s="49"/>
    </row>
    <row r="40" spans="1:7" x14ac:dyDescent="0.2">
      <c r="A40" s="6" t="s">
        <v>192</v>
      </c>
    </row>
    <row r="41" spans="1:7" x14ac:dyDescent="0.2">
      <c r="A41" s="12" t="s">
        <v>50</v>
      </c>
      <c r="B41" s="10"/>
      <c r="C41" s="190">
        <v>1.79</v>
      </c>
      <c r="D41" s="48">
        <f>+B41*C41</f>
        <v>0</v>
      </c>
      <c r="F41" s="26">
        <f>SUM(D41:D53)</f>
        <v>43153.803704347833</v>
      </c>
      <c r="G41" s="230">
        <f>SUM(B42:B54)/2</f>
        <v>13653.36347826087</v>
      </c>
    </row>
    <row r="42" spans="1:7" x14ac:dyDescent="0.2">
      <c r="A42" s="12" t="s">
        <v>51</v>
      </c>
      <c r="B42" s="22">
        <f>SUM('10-SD Info - Brkfst'!F14)*180</f>
        <v>14959.565217391304</v>
      </c>
      <c r="C42" s="190">
        <v>2.14</v>
      </c>
      <c r="D42" s="49">
        <f>+B42*C42</f>
        <v>32013.469565217394</v>
      </c>
      <c r="G42" s="14"/>
    </row>
    <row r="43" spans="1:7" x14ac:dyDescent="0.2">
      <c r="A43" s="12" t="s">
        <v>41</v>
      </c>
      <c r="B43" s="23"/>
      <c r="C43" s="190">
        <v>1.49</v>
      </c>
      <c r="D43" s="49">
        <f>+B43*C43</f>
        <v>0</v>
      </c>
      <c r="G43" s="14"/>
    </row>
    <row r="44" spans="1:7" x14ac:dyDescent="0.2">
      <c r="A44" s="12" t="s">
        <v>52</v>
      </c>
      <c r="B44" s="23">
        <f>SUM('10-SD Info - Brkfst'!G14)*180</f>
        <v>2520</v>
      </c>
      <c r="C44" s="190">
        <v>1.84</v>
      </c>
      <c r="D44" s="49">
        <f>+B44*C44</f>
        <v>4636.8</v>
      </c>
      <c r="G44" s="14"/>
    </row>
    <row r="45" spans="1:7" x14ac:dyDescent="0.2">
      <c r="A45" s="12" t="s">
        <v>40</v>
      </c>
      <c r="B45" s="23">
        <f>SUM('10-SD Info - Brkfst'!E14)*180</f>
        <v>6701.521739130435</v>
      </c>
      <c r="C45" s="190">
        <v>0.31</v>
      </c>
      <c r="D45" s="49">
        <f>+B45*C45</f>
        <v>2077.4717391304348</v>
      </c>
      <c r="G45" s="14"/>
    </row>
    <row r="46" spans="1:7" x14ac:dyDescent="0.2">
      <c r="A46" s="12"/>
      <c r="B46" s="14"/>
      <c r="C46" s="191"/>
      <c r="G46" s="14"/>
    </row>
    <row r="47" spans="1:7" x14ac:dyDescent="0.2">
      <c r="A47" s="6" t="s">
        <v>193</v>
      </c>
      <c r="B47" s="14"/>
      <c r="C47" s="191"/>
      <c r="G47" s="14"/>
    </row>
    <row r="48" spans="1:7" x14ac:dyDescent="0.2">
      <c r="A48" s="12" t="s">
        <v>322</v>
      </c>
      <c r="B48" s="22">
        <f>SUM('10-SD Info - Brkfst'!F17)*122</f>
        <v>1782.4199999999998</v>
      </c>
      <c r="C48" s="190">
        <v>1.79</v>
      </c>
      <c r="D48" s="48">
        <f>+B48*C48</f>
        <v>3190.5317999999997</v>
      </c>
      <c r="G48" s="14"/>
    </row>
    <row r="49" spans="1:7" x14ac:dyDescent="0.2">
      <c r="A49" s="12" t="s">
        <v>41</v>
      </c>
      <c r="B49" s="23">
        <f>SUM('10-SD Info - Brkfst'!G17)*122</f>
        <v>694.18000000000006</v>
      </c>
      <c r="C49" s="190">
        <v>1.49</v>
      </c>
      <c r="D49" s="49">
        <f>+B49*C49</f>
        <v>1034.3282000000002</v>
      </c>
      <c r="G49" s="14"/>
    </row>
    <row r="50" spans="1:7" x14ac:dyDescent="0.2">
      <c r="A50" s="12" t="s">
        <v>321</v>
      </c>
      <c r="B50" s="23">
        <f>SUM('10-SD Info - Brkfst'!E17)*122</f>
        <v>649.04000000000008</v>
      </c>
      <c r="C50" s="190">
        <v>0.31</v>
      </c>
      <c r="D50" s="49">
        <f>+B50*C50</f>
        <v>201.20240000000001</v>
      </c>
      <c r="G50" s="14"/>
    </row>
    <row r="51" spans="1:7" x14ac:dyDescent="0.2">
      <c r="A51" s="12"/>
      <c r="B51" s="14"/>
      <c r="C51" s="192"/>
      <c r="G51" s="14"/>
    </row>
    <row r="52" spans="1:7" x14ac:dyDescent="0.2">
      <c r="A52" s="6" t="s">
        <v>194</v>
      </c>
      <c r="B52" s="14"/>
      <c r="C52" s="192"/>
      <c r="G52" s="14"/>
    </row>
    <row r="53" spans="1:7" x14ac:dyDescent="0.2">
      <c r="A53" s="12" t="s">
        <v>225</v>
      </c>
      <c r="B53" s="241">
        <v>0</v>
      </c>
      <c r="C53" s="193">
        <v>2.19</v>
      </c>
      <c r="D53" s="48">
        <f>+B53*C53</f>
        <v>0</v>
      </c>
      <c r="G53" s="14"/>
    </row>
    <row r="54" spans="1:7" x14ac:dyDescent="0.2">
      <c r="A54" s="12" t="s">
        <v>226</v>
      </c>
      <c r="B54" s="216">
        <v>0</v>
      </c>
      <c r="C54" s="194">
        <v>2.2324999999999999</v>
      </c>
      <c r="D54" s="49">
        <f>+B54*C54</f>
        <v>0</v>
      </c>
      <c r="G54" s="14"/>
    </row>
    <row r="55" spans="1:7" x14ac:dyDescent="0.2">
      <c r="A55" s="12"/>
      <c r="B55" s="14"/>
      <c r="C55" s="192"/>
      <c r="G55" s="14"/>
    </row>
    <row r="56" spans="1:7" x14ac:dyDescent="0.2">
      <c r="A56" s="6" t="s">
        <v>195</v>
      </c>
      <c r="B56" s="14"/>
      <c r="C56" s="192"/>
      <c r="G56" s="14"/>
    </row>
    <row r="57" spans="1:7" x14ac:dyDescent="0.2">
      <c r="A57" s="12" t="s">
        <v>50</v>
      </c>
      <c r="B57" s="22"/>
      <c r="C57" s="190">
        <v>3.31</v>
      </c>
      <c r="D57" s="48">
        <f t="shared" ref="D57:D68" si="0">+B57*C57</f>
        <v>0</v>
      </c>
      <c r="F57" s="78">
        <f>SUM(D57:D76)</f>
        <v>245294.96786844917</v>
      </c>
      <c r="G57" s="14">
        <f>SUM(B57:B77)</f>
        <v>125385.11625668449</v>
      </c>
    </row>
    <row r="58" spans="1:7" x14ac:dyDescent="0.2">
      <c r="A58" s="12" t="s">
        <v>212</v>
      </c>
      <c r="B58" s="22">
        <f>SUM('11-SD Info - Lunch'!F14)*168</f>
        <v>53470.88502673796</v>
      </c>
      <c r="C58" s="190">
        <v>3.37</v>
      </c>
      <c r="D58" s="49">
        <f>+B58*C58</f>
        <v>180196.88254010692</v>
      </c>
      <c r="F58" s="26"/>
      <c r="G58" s="14"/>
    </row>
    <row r="59" spans="1:7" x14ac:dyDescent="0.2">
      <c r="A59" s="12" t="s">
        <v>51</v>
      </c>
      <c r="B59" s="22"/>
      <c r="C59" s="190">
        <v>3.33</v>
      </c>
      <c r="D59" s="49">
        <f t="shared" si="0"/>
        <v>0</v>
      </c>
      <c r="F59" s="26"/>
      <c r="G59" s="14"/>
    </row>
    <row r="60" spans="1:7" x14ac:dyDescent="0.2">
      <c r="A60" s="12" t="s">
        <v>211</v>
      </c>
      <c r="B60" s="22"/>
      <c r="C60" s="190">
        <v>3.39</v>
      </c>
      <c r="D60" s="49">
        <f>+B60*C60</f>
        <v>0</v>
      </c>
      <c r="F60" s="26"/>
      <c r="G60" s="14"/>
    </row>
    <row r="61" spans="1:7" x14ac:dyDescent="0.2">
      <c r="A61" s="12" t="s">
        <v>41</v>
      </c>
      <c r="B61" s="23"/>
      <c r="C61" s="190">
        <v>2.91</v>
      </c>
      <c r="D61" s="49">
        <f t="shared" si="0"/>
        <v>0</v>
      </c>
      <c r="G61" s="14"/>
    </row>
    <row r="62" spans="1:7" x14ac:dyDescent="0.2">
      <c r="A62" s="12" t="s">
        <v>213</v>
      </c>
      <c r="B62" s="23">
        <f>SUM('11-SD Info - Lunch'!G14)*168</f>
        <v>11943.890374331551</v>
      </c>
      <c r="C62" s="190">
        <v>2.97</v>
      </c>
      <c r="D62" s="49">
        <f>+B62*C62</f>
        <v>35473.354411764711</v>
      </c>
      <c r="G62" s="14"/>
    </row>
    <row r="63" spans="1:7" x14ac:dyDescent="0.2">
      <c r="A63" s="12" t="s">
        <v>52</v>
      </c>
      <c r="B63" s="23"/>
      <c r="C63" s="190">
        <v>2.93</v>
      </c>
      <c r="D63" s="49">
        <f t="shared" si="0"/>
        <v>0</v>
      </c>
      <c r="G63" s="14"/>
    </row>
    <row r="64" spans="1:7" x14ac:dyDescent="0.2">
      <c r="A64" s="12" t="s">
        <v>210</v>
      </c>
      <c r="B64" s="23"/>
      <c r="C64" s="190">
        <v>2.99</v>
      </c>
      <c r="D64" s="49">
        <f>+B64*C64</f>
        <v>0</v>
      </c>
      <c r="G64" s="14"/>
    </row>
    <row r="65" spans="1:7" x14ac:dyDescent="0.2">
      <c r="A65" s="12" t="s">
        <v>40</v>
      </c>
      <c r="B65" s="23"/>
      <c r="C65" s="190">
        <v>0.31</v>
      </c>
      <c r="D65" s="49">
        <f t="shared" si="0"/>
        <v>0</v>
      </c>
      <c r="G65" s="14"/>
    </row>
    <row r="66" spans="1:7" x14ac:dyDescent="0.2">
      <c r="A66" s="12" t="s">
        <v>214</v>
      </c>
      <c r="B66" s="23">
        <f>SUM('11-SD Info - Lunch'!E14)*168</f>
        <v>56656.820855614977</v>
      </c>
      <c r="C66" s="190">
        <v>0.37</v>
      </c>
      <c r="D66" s="49">
        <f>+B66*C66</f>
        <v>20963.02371657754</v>
      </c>
      <c r="G66" s="14"/>
    </row>
    <row r="67" spans="1:7" x14ac:dyDescent="0.2">
      <c r="A67" s="12" t="s">
        <v>209</v>
      </c>
      <c r="B67" s="23"/>
      <c r="C67" s="190">
        <v>0.33</v>
      </c>
      <c r="D67" s="49">
        <f>+B67*C67</f>
        <v>0</v>
      </c>
      <c r="G67" s="14"/>
    </row>
    <row r="68" spans="1:7" x14ac:dyDescent="0.2">
      <c r="A68" s="12" t="s">
        <v>208</v>
      </c>
      <c r="B68" s="23"/>
      <c r="C68" s="195">
        <v>0.39</v>
      </c>
      <c r="D68" s="49">
        <f t="shared" si="0"/>
        <v>0</v>
      </c>
      <c r="G68" s="14"/>
    </row>
    <row r="69" spans="1:7" x14ac:dyDescent="0.2">
      <c r="B69" s="14"/>
      <c r="C69" s="196"/>
      <c r="G69" s="14"/>
    </row>
    <row r="70" spans="1:7" x14ac:dyDescent="0.2">
      <c r="A70" s="6" t="s">
        <v>196</v>
      </c>
      <c r="B70" s="14"/>
      <c r="C70" s="196"/>
      <c r="G70" s="14"/>
    </row>
    <row r="71" spans="1:7" x14ac:dyDescent="0.2">
      <c r="A71" s="12" t="s">
        <v>322</v>
      </c>
      <c r="B71" s="22">
        <f>SUM('11-SD Info - Lunch'!F17)*122</f>
        <v>1917.8400000000001</v>
      </c>
      <c r="C71" s="197">
        <v>3.31</v>
      </c>
      <c r="D71" s="48">
        <f>+B71*C71</f>
        <v>6348.050400000001</v>
      </c>
      <c r="G71" s="14"/>
    </row>
    <row r="72" spans="1:7" x14ac:dyDescent="0.2">
      <c r="A72" s="12" t="s">
        <v>41</v>
      </c>
      <c r="B72" s="23">
        <f>SUM('11-SD Info - Lunch'!G17)*122</f>
        <v>723.45999999999992</v>
      </c>
      <c r="C72" s="195">
        <v>2.91</v>
      </c>
      <c r="D72" s="49">
        <f>+B72*C72</f>
        <v>2105.2685999999999</v>
      </c>
      <c r="G72" s="14"/>
    </row>
    <row r="73" spans="1:7" x14ac:dyDescent="0.2">
      <c r="A73" s="12" t="s">
        <v>40</v>
      </c>
      <c r="B73" s="23">
        <f>SUM('11-SD Info - Lunch'!E17)*122</f>
        <v>672.22</v>
      </c>
      <c r="C73" s="195">
        <v>0.31</v>
      </c>
      <c r="D73" s="49">
        <f>+B73*C73</f>
        <v>208.38820000000001</v>
      </c>
      <c r="G73" s="14"/>
    </row>
    <row r="74" spans="1:7" x14ac:dyDescent="0.2">
      <c r="A74" s="12"/>
      <c r="B74" s="14"/>
      <c r="C74" s="198"/>
      <c r="G74" s="14"/>
    </row>
    <row r="75" spans="1:7" x14ac:dyDescent="0.2">
      <c r="A75" s="6" t="s">
        <v>197</v>
      </c>
      <c r="B75" s="14"/>
      <c r="C75" s="198"/>
      <c r="G75" s="14"/>
    </row>
    <row r="76" spans="1:7" x14ac:dyDescent="0.2">
      <c r="A76" s="12" t="s">
        <v>225</v>
      </c>
      <c r="B76" s="22">
        <v>0</v>
      </c>
      <c r="C76" s="193">
        <v>3.8574999999999999</v>
      </c>
      <c r="D76" s="48">
        <f>+B76*C76</f>
        <v>0</v>
      </c>
      <c r="G76" s="14"/>
    </row>
    <row r="77" spans="1:7" x14ac:dyDescent="0.2">
      <c r="A77" s="12" t="s">
        <v>226</v>
      </c>
      <c r="B77" s="23">
        <v>0</v>
      </c>
      <c r="C77" s="194">
        <v>3.9224999999999999</v>
      </c>
      <c r="D77" s="49">
        <f>+B77*C77</f>
        <v>0</v>
      </c>
      <c r="G77" s="14"/>
    </row>
    <row r="78" spans="1:7" x14ac:dyDescent="0.2">
      <c r="A78" s="12"/>
      <c r="B78" s="14"/>
      <c r="C78" s="196"/>
      <c r="G78" s="14"/>
    </row>
    <row r="79" spans="1:7" x14ac:dyDescent="0.2">
      <c r="A79" s="6" t="s">
        <v>199</v>
      </c>
      <c r="B79" s="14"/>
      <c r="C79" s="196"/>
      <c r="G79" s="14"/>
    </row>
    <row r="80" spans="1:7" x14ac:dyDescent="0.2">
      <c r="A80" s="12" t="s">
        <v>50</v>
      </c>
      <c r="B80" s="22"/>
      <c r="C80" s="197">
        <v>0.91</v>
      </c>
      <c r="D80" s="48">
        <f>+B80*C80</f>
        <v>0</v>
      </c>
      <c r="F80" s="26">
        <f>SUM(D80:D90)</f>
        <v>2100.1446000000001</v>
      </c>
      <c r="G80" s="230">
        <f>SUM(B80:B91)/3</f>
        <v>1095.5600000000002</v>
      </c>
    </row>
    <row r="81" spans="1:7" x14ac:dyDescent="0.2">
      <c r="A81" s="12" t="s">
        <v>41</v>
      </c>
      <c r="B81" s="23"/>
      <c r="C81" s="195">
        <v>0.45</v>
      </c>
      <c r="D81" s="49">
        <f>+B81*C81</f>
        <v>0</v>
      </c>
      <c r="G81" s="14"/>
    </row>
    <row r="82" spans="1:7" x14ac:dyDescent="0.2">
      <c r="A82" s="12" t="s">
        <v>40</v>
      </c>
      <c r="B82" s="23"/>
      <c r="C82" s="195">
        <v>0.08</v>
      </c>
      <c r="D82" s="49">
        <f>+B82*C82</f>
        <v>0</v>
      </c>
      <c r="G82" s="14"/>
    </row>
    <row r="83" spans="1:7" x14ac:dyDescent="0.2">
      <c r="A83" s="12"/>
      <c r="B83" s="14"/>
      <c r="C83" s="192"/>
      <c r="G83" s="14"/>
    </row>
    <row r="84" spans="1:7" x14ac:dyDescent="0.2">
      <c r="A84" s="6" t="s">
        <v>198</v>
      </c>
      <c r="B84" s="14"/>
      <c r="C84" s="192"/>
      <c r="G84" s="14"/>
    </row>
    <row r="85" spans="1:7" x14ac:dyDescent="0.2">
      <c r="A85" s="12" t="s">
        <v>322</v>
      </c>
      <c r="B85" s="22">
        <f>SUM('12-SD Info - Snacks'!F18)*122</f>
        <v>1891</v>
      </c>
      <c r="C85" s="197">
        <v>0.91</v>
      </c>
      <c r="D85" s="48">
        <f>+B85*C85</f>
        <v>1720.81</v>
      </c>
      <c r="F85" s="26"/>
      <c r="G85" s="14"/>
    </row>
    <row r="86" spans="1:7" x14ac:dyDescent="0.2">
      <c r="A86" s="12" t="s">
        <v>41</v>
      </c>
      <c r="B86" s="23">
        <f>SUM('12-SD Info - Snacks'!G18)*122</f>
        <v>723.45999999999992</v>
      </c>
      <c r="C86" s="195">
        <v>0.45</v>
      </c>
      <c r="D86" s="49">
        <f>+B86*C86</f>
        <v>325.55699999999996</v>
      </c>
      <c r="G86" s="14"/>
    </row>
    <row r="87" spans="1:7" x14ac:dyDescent="0.2">
      <c r="A87" s="12" t="s">
        <v>40</v>
      </c>
      <c r="B87" s="23">
        <f>SUM('12-SD Info - Snacks'!E18)*122</f>
        <v>672.22</v>
      </c>
      <c r="C87" s="195">
        <v>0.08</v>
      </c>
      <c r="D87" s="49">
        <f>+B87*C87</f>
        <v>53.777600000000007</v>
      </c>
      <c r="G87" s="14"/>
    </row>
    <row r="88" spans="1:7" x14ac:dyDescent="0.2">
      <c r="A88" s="12"/>
      <c r="B88" s="14"/>
      <c r="C88" s="192"/>
      <c r="G88" s="14"/>
    </row>
    <row r="89" spans="1:7" x14ac:dyDescent="0.2">
      <c r="A89" s="6" t="s">
        <v>200</v>
      </c>
      <c r="B89" s="14"/>
      <c r="C89" s="192"/>
      <c r="G89" s="14"/>
    </row>
    <row r="90" spans="1:7" x14ac:dyDescent="0.2">
      <c r="A90" s="12" t="s">
        <v>225</v>
      </c>
      <c r="B90" s="22">
        <v>0</v>
      </c>
      <c r="C90" s="193">
        <v>0.91</v>
      </c>
      <c r="D90" s="48">
        <f>+B90*C90</f>
        <v>0</v>
      </c>
      <c r="G90" s="14"/>
    </row>
    <row r="91" spans="1:7" x14ac:dyDescent="0.2">
      <c r="A91" s="12" t="s">
        <v>226</v>
      </c>
      <c r="B91" s="23">
        <v>0</v>
      </c>
      <c r="C91" s="194">
        <v>0.93</v>
      </c>
      <c r="D91" s="49">
        <f>+B91*C91</f>
        <v>0</v>
      </c>
      <c r="G91" s="14"/>
    </row>
    <row r="92" spans="1:7" x14ac:dyDescent="0.2">
      <c r="A92" s="12"/>
      <c r="B92" s="14"/>
      <c r="C92" s="192"/>
      <c r="G92" s="14"/>
    </row>
    <row r="93" spans="1:7" x14ac:dyDescent="0.2">
      <c r="A93" s="6" t="s">
        <v>191</v>
      </c>
      <c r="B93" s="14"/>
      <c r="C93" s="192"/>
      <c r="G93" s="14"/>
    </row>
    <row r="94" spans="1:7" x14ac:dyDescent="0.2">
      <c r="A94" s="12" t="s">
        <v>322</v>
      </c>
      <c r="B94" s="22"/>
      <c r="C94" s="197">
        <v>3.31</v>
      </c>
      <c r="D94" s="48">
        <f>+B94*C94</f>
        <v>0</v>
      </c>
      <c r="F94" s="26">
        <f>SUM(D94:D99)</f>
        <v>0</v>
      </c>
      <c r="G94" s="14">
        <f>SUM(B94:B100)</f>
        <v>0</v>
      </c>
    </row>
    <row r="95" spans="1:7" x14ac:dyDescent="0.2">
      <c r="A95" s="12" t="s">
        <v>41</v>
      </c>
      <c r="B95" s="23"/>
      <c r="C95" s="195">
        <v>2.91</v>
      </c>
      <c r="D95" s="49">
        <f>+B95*C95</f>
        <v>0</v>
      </c>
      <c r="G95" s="14"/>
    </row>
    <row r="96" spans="1:7" x14ac:dyDescent="0.2">
      <c r="A96" s="12" t="s">
        <v>40</v>
      </c>
      <c r="B96" s="23"/>
      <c r="C96" s="195">
        <v>0.31</v>
      </c>
      <c r="D96" s="49">
        <f>+B96*C96</f>
        <v>0</v>
      </c>
      <c r="G96" s="14"/>
    </row>
    <row r="97" spans="1:7" x14ac:dyDescent="0.2">
      <c r="A97" s="12"/>
      <c r="B97" s="14"/>
      <c r="C97" s="196"/>
      <c r="G97" s="14"/>
    </row>
    <row r="98" spans="1:7" x14ac:dyDescent="0.2">
      <c r="A98" s="6" t="s">
        <v>201</v>
      </c>
      <c r="B98" s="14"/>
      <c r="C98" s="198"/>
      <c r="G98" s="14"/>
    </row>
    <row r="99" spans="1:7" x14ac:dyDescent="0.2">
      <c r="A99" s="12" t="s">
        <v>225</v>
      </c>
      <c r="B99" s="22">
        <v>0</v>
      </c>
      <c r="C99" s="193">
        <v>3.8574999999999999</v>
      </c>
      <c r="D99" s="48">
        <f>+B99*C99</f>
        <v>0</v>
      </c>
      <c r="G99" s="14"/>
    </row>
    <row r="100" spans="1:7" x14ac:dyDescent="0.2">
      <c r="A100" s="12" t="s">
        <v>226</v>
      </c>
      <c r="B100" s="23">
        <v>0</v>
      </c>
      <c r="C100" s="194">
        <v>3.9224999999999999</v>
      </c>
      <c r="D100" s="49">
        <f>+B100*C100</f>
        <v>0</v>
      </c>
      <c r="G100" s="14"/>
    </row>
    <row r="101" spans="1:7" x14ac:dyDescent="0.2">
      <c r="A101" s="12"/>
      <c r="B101" s="14"/>
      <c r="C101" s="196"/>
      <c r="G101" s="14"/>
    </row>
    <row r="102" spans="1:7" x14ac:dyDescent="0.2">
      <c r="B102" s="14"/>
      <c r="C102" s="199" t="s">
        <v>53</v>
      </c>
      <c r="D102" s="48">
        <f>SUM(D41:D99)</f>
        <v>290548.91617279698</v>
      </c>
      <c r="G102" s="14"/>
    </row>
    <row r="103" spans="1:7" x14ac:dyDescent="0.2">
      <c r="B103" s="14"/>
      <c r="C103" s="196"/>
      <c r="G103" s="14"/>
    </row>
    <row r="104" spans="1:7" x14ac:dyDescent="0.2">
      <c r="A104" s="6" t="s">
        <v>70</v>
      </c>
      <c r="B104" s="14"/>
      <c r="C104" s="196"/>
      <c r="G104" s="14"/>
    </row>
    <row r="105" spans="1:7" x14ac:dyDescent="0.2">
      <c r="A105" s="12" t="s">
        <v>40</v>
      </c>
      <c r="B105" s="22"/>
      <c r="C105" s="200">
        <v>0.20499999999999999</v>
      </c>
      <c r="D105" s="48">
        <f>+B105*C105</f>
        <v>0</v>
      </c>
      <c r="F105" s="26">
        <f>SUM(D105:D106)</f>
        <v>0</v>
      </c>
      <c r="G105" s="14">
        <f>SUM(B105:B106)</f>
        <v>0</v>
      </c>
    </row>
    <row r="106" spans="1:7" x14ac:dyDescent="0.2">
      <c r="A106" s="12" t="s">
        <v>50</v>
      </c>
      <c r="B106" s="23"/>
      <c r="C106" s="201" t="s">
        <v>136</v>
      </c>
      <c r="D106" s="49"/>
      <c r="G106" s="14"/>
    </row>
    <row r="107" spans="1:7" x14ac:dyDescent="0.2">
      <c r="G107" s="14"/>
    </row>
    <row r="108" spans="1:7" x14ac:dyDescent="0.2">
      <c r="C108" s="4" t="s">
        <v>54</v>
      </c>
      <c r="D108" s="48">
        <f>+D105+D106</f>
        <v>0</v>
      </c>
      <c r="G108" s="14"/>
    </row>
    <row r="109" spans="1:7" x14ac:dyDescent="0.2">
      <c r="G109" s="14"/>
    </row>
    <row r="110" spans="1:7" x14ac:dyDescent="0.2">
      <c r="B110" t="s">
        <v>55</v>
      </c>
      <c r="D110" s="48">
        <f>+D102+D108</f>
        <v>290548.91617279698</v>
      </c>
      <c r="G110" s="14"/>
    </row>
    <row r="111" spans="1:7" x14ac:dyDescent="0.2">
      <c r="B111" t="s">
        <v>231</v>
      </c>
      <c r="D111" s="48">
        <v>5</v>
      </c>
      <c r="G111" s="14"/>
    </row>
    <row r="112" spans="1:7" x14ac:dyDescent="0.2">
      <c r="B112" t="s">
        <v>186</v>
      </c>
      <c r="D112" s="77">
        <v>25224</v>
      </c>
      <c r="G112" s="14"/>
    </row>
    <row r="113" spans="1:7" x14ac:dyDescent="0.2">
      <c r="B113" t="s">
        <v>187</v>
      </c>
      <c r="D113" s="77"/>
      <c r="G113" s="14"/>
    </row>
    <row r="114" spans="1:7" x14ac:dyDescent="0.2">
      <c r="B114" t="s">
        <v>220</v>
      </c>
      <c r="D114" s="77"/>
      <c r="G114" s="14"/>
    </row>
    <row r="115" spans="1:7" x14ac:dyDescent="0.2">
      <c r="B115" t="s">
        <v>56</v>
      </c>
      <c r="D115" s="77">
        <v>200</v>
      </c>
      <c r="G115" s="14"/>
    </row>
    <row r="116" spans="1:7" x14ac:dyDescent="0.2">
      <c r="B116" t="s">
        <v>48</v>
      </c>
      <c r="D116" s="49">
        <f>+D33</f>
        <v>258732.48089688434</v>
      </c>
      <c r="G116" s="14"/>
    </row>
    <row r="117" spans="1:7" x14ac:dyDescent="0.2">
      <c r="G117" s="14"/>
    </row>
    <row r="118" spans="1:7" x14ac:dyDescent="0.2">
      <c r="C118" s="4" t="s">
        <v>57</v>
      </c>
      <c r="D118" s="48">
        <f>SUM(D110:D117)</f>
        <v>574710.39706968132</v>
      </c>
      <c r="G118" s="14"/>
    </row>
    <row r="119" spans="1:7" x14ac:dyDescent="0.2">
      <c r="G119" s="14"/>
    </row>
    <row r="120" spans="1:7" x14ac:dyDescent="0.2">
      <c r="G120" s="14"/>
    </row>
    <row r="121" spans="1:7" ht="37.5" customHeight="1" x14ac:dyDescent="0.2">
      <c r="A121" s="278" t="s">
        <v>441</v>
      </c>
      <c r="B121" s="278"/>
      <c r="C121" s="278"/>
      <c r="D121" s="278"/>
      <c r="E121" s="38"/>
      <c r="F121" s="38"/>
      <c r="G121" s="14"/>
    </row>
    <row r="122" spans="1:7" x14ac:dyDescent="0.2">
      <c r="A122" s="39"/>
      <c r="B122" s="38"/>
      <c r="C122" s="38"/>
      <c r="D122" s="90"/>
      <c r="G122" s="14"/>
    </row>
  </sheetData>
  <mergeCells count="5">
    <mergeCell ref="A35:D35"/>
    <mergeCell ref="A36:D36"/>
    <mergeCell ref="A37:D37"/>
    <mergeCell ref="A121:D121"/>
    <mergeCell ref="A1:D1"/>
  </mergeCells>
  <phoneticPr fontId="0" type="noConversion"/>
  <printOptions horizontalCentered="1"/>
  <pageMargins left="0.35" right="0.28000000000000003" top="0.6" bottom="0.56999999999999995" header="0.5" footer="0.3"/>
  <pageSetup scale="4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zoomScaleNormal="100" workbookViewId="0">
      <selection activeCell="C10" sqref="C10"/>
    </sheetView>
  </sheetViews>
  <sheetFormatPr defaultRowHeight="12.75" x14ac:dyDescent="0.2"/>
  <cols>
    <col min="1" max="1" width="36" customWidth="1"/>
    <col min="2" max="4" width="15.7109375" customWidth="1"/>
  </cols>
  <sheetData>
    <row r="1" spans="1:6" x14ac:dyDescent="0.2">
      <c r="A1" s="280" t="s">
        <v>149</v>
      </c>
      <c r="B1" s="280"/>
      <c r="C1" s="280"/>
      <c r="D1" s="280"/>
    </row>
    <row r="3" spans="1:6" ht="15" x14ac:dyDescent="0.25">
      <c r="A3" s="281" t="s">
        <v>190</v>
      </c>
      <c r="B3" s="281"/>
      <c r="C3" s="281"/>
      <c r="D3" s="281"/>
    </row>
    <row r="7" spans="1:6" ht="21" customHeight="1" x14ac:dyDescent="0.2">
      <c r="A7" s="1" t="s">
        <v>58</v>
      </c>
      <c r="B7" s="121">
        <v>3.31</v>
      </c>
    </row>
    <row r="8" spans="1:6" ht="21" customHeight="1" x14ac:dyDescent="0.2">
      <c r="A8" s="13" t="s">
        <v>59</v>
      </c>
      <c r="B8" s="122">
        <v>0.23499999999999999</v>
      </c>
    </row>
    <row r="9" spans="1:6" ht="21" customHeight="1" x14ac:dyDescent="0.2">
      <c r="A9" s="1" t="s">
        <v>38</v>
      </c>
      <c r="B9" s="123">
        <f>SUM(B7:B8)</f>
        <v>3.5449999999999999</v>
      </c>
    </row>
    <row r="10" spans="1:6" ht="21" customHeight="1" x14ac:dyDescent="0.2">
      <c r="A10" s="15"/>
      <c r="B10" s="16" t="s">
        <v>131</v>
      </c>
      <c r="C10" s="203">
        <f>+'14-Revenue Info'!$F$27</f>
        <v>81124.198154498896</v>
      </c>
    </row>
    <row r="11" spans="1:6" ht="21" customHeight="1" x14ac:dyDescent="0.2">
      <c r="A11" s="15"/>
      <c r="B11" s="9"/>
      <c r="C11" s="16" t="s">
        <v>3</v>
      </c>
      <c r="D11" s="228">
        <f>+C10/B9</f>
        <v>22884.117956135091</v>
      </c>
    </row>
    <row r="12" spans="1:6" ht="21" customHeight="1" x14ac:dyDescent="0.2">
      <c r="A12" s="15"/>
      <c r="B12" s="9"/>
      <c r="C12" s="16" t="s">
        <v>129</v>
      </c>
      <c r="D12" s="229">
        <f>+'14-Revenue Info'!$G$41</f>
        <v>13653.36347826087</v>
      </c>
    </row>
    <row r="13" spans="1:6" ht="21" customHeight="1" x14ac:dyDescent="0.2">
      <c r="A13" s="15"/>
      <c r="B13" s="9"/>
      <c r="C13" s="16" t="s">
        <v>130</v>
      </c>
      <c r="D13" s="229">
        <f>+'14-Revenue Info'!$G$57</f>
        <v>125385.11625668449</v>
      </c>
    </row>
    <row r="14" spans="1:6" ht="21" customHeight="1" x14ac:dyDescent="0.2">
      <c r="A14" s="15"/>
      <c r="B14" s="9"/>
      <c r="C14" s="16" t="s">
        <v>135</v>
      </c>
      <c r="D14" s="229">
        <f>+'14-Revenue Info'!$G$80</f>
        <v>1095.5600000000002</v>
      </c>
    </row>
    <row r="15" spans="1:6" ht="21" customHeight="1" x14ac:dyDescent="0.2">
      <c r="A15" s="15"/>
      <c r="B15" s="9"/>
      <c r="C15" s="16" t="s">
        <v>205</v>
      </c>
      <c r="D15" s="229">
        <f>+'14-Revenue Info'!$G$94</f>
        <v>0</v>
      </c>
    </row>
    <row r="16" spans="1:6" ht="21" customHeight="1" x14ac:dyDescent="0.2">
      <c r="A16" s="15"/>
      <c r="B16" s="9"/>
      <c r="C16" s="43" t="s">
        <v>153</v>
      </c>
      <c r="D16" s="228">
        <f>SUM(D11:D15)</f>
        <v>163018.15769108044</v>
      </c>
      <c r="F16" s="35"/>
    </row>
    <row r="18" spans="1:2" x14ac:dyDescent="0.2">
      <c r="A18" t="s">
        <v>134</v>
      </c>
    </row>
    <row r="19" spans="1:2" x14ac:dyDescent="0.2">
      <c r="A19" t="s">
        <v>60</v>
      </c>
    </row>
    <row r="22" spans="1:2" x14ac:dyDescent="0.2">
      <c r="B22" s="14"/>
    </row>
    <row r="23" spans="1:2" x14ac:dyDescent="0.2">
      <c r="A23" t="s">
        <v>152</v>
      </c>
      <c r="B23" s="14"/>
    </row>
    <row r="24" spans="1:2" x14ac:dyDescent="0.2">
      <c r="A24" s="113" t="s">
        <v>428</v>
      </c>
      <c r="B24" s="14"/>
    </row>
    <row r="25" spans="1:2" x14ac:dyDescent="0.2">
      <c r="B25" s="14"/>
    </row>
  </sheetData>
  <mergeCells count="2">
    <mergeCell ref="A1:D1"/>
    <mergeCell ref="A3:D3"/>
  </mergeCells>
  <phoneticPr fontId="0" type="noConversion"/>
  <printOptions horizontalCentered="1"/>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Normal="100" workbookViewId="0">
      <selection activeCell="A11" sqref="A11"/>
    </sheetView>
  </sheetViews>
  <sheetFormatPr defaultRowHeight="12.75" x14ac:dyDescent="0.2"/>
  <cols>
    <col min="1" max="1" width="35.5703125" bestFit="1" customWidth="1"/>
    <col min="2" max="2" width="22" customWidth="1"/>
    <col min="3" max="4" width="19.7109375" customWidth="1"/>
    <col min="5" max="8" width="11.7109375" customWidth="1"/>
  </cols>
  <sheetData>
    <row r="1" spans="1:8" ht="15.75" x14ac:dyDescent="0.25">
      <c r="A1" s="282" t="s">
        <v>357</v>
      </c>
      <c r="B1" s="282"/>
      <c r="C1" s="282"/>
      <c r="D1" s="282"/>
      <c r="E1" s="282"/>
      <c r="F1" s="282"/>
      <c r="G1" s="282"/>
      <c r="H1" s="282"/>
    </row>
    <row r="2" spans="1:8" ht="15.75" x14ac:dyDescent="0.25">
      <c r="A2" s="104"/>
      <c r="B2" s="104"/>
      <c r="C2" s="104"/>
      <c r="D2" s="104"/>
      <c r="E2" s="104"/>
      <c r="F2" s="104"/>
      <c r="G2" s="104"/>
      <c r="H2" s="104"/>
    </row>
    <row r="3" spans="1:8" x14ac:dyDescent="0.2">
      <c r="A3" s="97"/>
      <c r="B3" s="97"/>
      <c r="C3" s="97"/>
      <c r="D3" s="97"/>
      <c r="E3" s="97"/>
      <c r="F3" s="97"/>
      <c r="G3" s="97"/>
    </row>
    <row r="4" spans="1:8" x14ac:dyDescent="0.2">
      <c r="A4" s="283" t="s">
        <v>122</v>
      </c>
      <c r="B4" s="283" t="s">
        <v>66</v>
      </c>
      <c r="C4" s="285" t="s">
        <v>67</v>
      </c>
      <c r="D4" s="286"/>
      <c r="E4" s="287" t="s">
        <v>300</v>
      </c>
      <c r="F4" s="288"/>
      <c r="G4" s="288"/>
      <c r="H4" s="289"/>
    </row>
    <row r="5" spans="1:8" x14ac:dyDescent="0.2">
      <c r="A5" s="284"/>
      <c r="B5" s="284"/>
      <c r="C5" s="162" t="s">
        <v>69</v>
      </c>
      <c r="D5" s="162" t="s">
        <v>68</v>
      </c>
      <c r="E5" s="163" t="s">
        <v>69</v>
      </c>
      <c r="F5" s="163" t="s">
        <v>68</v>
      </c>
      <c r="G5" s="163" t="s">
        <v>228</v>
      </c>
      <c r="H5" s="163" t="s">
        <v>227</v>
      </c>
    </row>
    <row r="6" spans="1:8" x14ac:dyDescent="0.2">
      <c r="A6" s="217" t="s">
        <v>365</v>
      </c>
      <c r="B6" s="149" t="s">
        <v>369</v>
      </c>
      <c r="C6" s="218" t="s">
        <v>418</v>
      </c>
      <c r="D6" s="226" t="s">
        <v>420</v>
      </c>
      <c r="E6" s="164">
        <v>180</v>
      </c>
      <c r="F6" s="164">
        <v>168</v>
      </c>
      <c r="G6" s="164"/>
      <c r="H6" s="164"/>
    </row>
    <row r="7" spans="1:8" x14ac:dyDescent="0.2">
      <c r="A7" s="217" t="s">
        <v>366</v>
      </c>
      <c r="B7" s="149" t="s">
        <v>369</v>
      </c>
      <c r="C7" s="218" t="s">
        <v>421</v>
      </c>
      <c r="D7" s="226" t="s">
        <v>422</v>
      </c>
      <c r="E7" s="164">
        <v>180</v>
      </c>
      <c r="F7" s="164">
        <v>168</v>
      </c>
      <c r="G7" s="164"/>
      <c r="H7" s="164"/>
    </row>
    <row r="8" spans="1:8" x14ac:dyDescent="0.2">
      <c r="A8" s="217" t="s">
        <v>437</v>
      </c>
      <c r="B8" s="219" t="s">
        <v>370</v>
      </c>
      <c r="C8" s="218" t="s">
        <v>423</v>
      </c>
      <c r="D8" s="226" t="s">
        <v>424</v>
      </c>
      <c r="E8" s="164">
        <v>180</v>
      </c>
      <c r="F8" s="164">
        <v>168</v>
      </c>
      <c r="G8" s="164"/>
      <c r="H8" s="164"/>
    </row>
    <row r="9" spans="1:8" x14ac:dyDescent="0.2">
      <c r="A9" s="217" t="s">
        <v>368</v>
      </c>
      <c r="B9" s="219" t="s">
        <v>371</v>
      </c>
      <c r="C9" s="218" t="s">
        <v>419</v>
      </c>
      <c r="D9" s="226" t="s">
        <v>425</v>
      </c>
      <c r="E9" s="164">
        <v>180</v>
      </c>
      <c r="F9" s="164">
        <v>168</v>
      </c>
      <c r="G9" s="164"/>
      <c r="H9" s="164"/>
    </row>
    <row r="10" spans="1:8" x14ac:dyDescent="0.2">
      <c r="A10" s="217" t="s">
        <v>474</v>
      </c>
      <c r="B10" s="149" t="s">
        <v>434</v>
      </c>
      <c r="C10" s="218" t="s">
        <v>435</v>
      </c>
      <c r="D10" s="226" t="s">
        <v>436</v>
      </c>
      <c r="E10" s="164">
        <v>122</v>
      </c>
      <c r="F10" s="164">
        <v>122</v>
      </c>
      <c r="G10" s="164">
        <v>122</v>
      </c>
      <c r="H10" s="164"/>
    </row>
    <row r="11" spans="1:8" x14ac:dyDescent="0.2">
      <c r="A11" s="143"/>
      <c r="B11" s="119"/>
      <c r="C11" s="160"/>
      <c r="D11" s="160"/>
      <c r="E11" s="158"/>
      <c r="F11" s="158"/>
      <c r="G11" s="158"/>
      <c r="H11" s="158"/>
    </row>
    <row r="12" spans="1:8" x14ac:dyDescent="0.2">
      <c r="A12" s="217"/>
      <c r="B12" s="119"/>
      <c r="C12" s="160"/>
      <c r="D12" s="160"/>
      <c r="E12" s="158"/>
      <c r="F12" s="158"/>
      <c r="G12" s="158"/>
      <c r="H12" s="158"/>
    </row>
    <row r="13" spans="1:8" x14ac:dyDescent="0.2">
      <c r="A13" s="217"/>
      <c r="B13" s="119"/>
      <c r="C13" s="160"/>
      <c r="D13" s="160"/>
      <c r="E13" s="158"/>
      <c r="F13" s="158"/>
      <c r="G13" s="158"/>
      <c r="H13" s="158"/>
    </row>
    <row r="14" spans="1:8" x14ac:dyDescent="0.2">
      <c r="A14" s="217"/>
      <c r="B14" s="119"/>
      <c r="C14" s="160"/>
      <c r="D14" s="160"/>
      <c r="E14" s="158"/>
      <c r="F14" s="158"/>
      <c r="G14" s="158"/>
      <c r="H14" s="158"/>
    </row>
    <row r="15" spans="1:8" x14ac:dyDescent="0.2">
      <c r="A15" s="217"/>
      <c r="B15" s="119"/>
      <c r="C15" s="160"/>
      <c r="D15" s="160"/>
      <c r="E15" s="158"/>
      <c r="F15" s="158"/>
      <c r="G15" s="158"/>
      <c r="H15" s="158"/>
    </row>
    <row r="16" spans="1:8" x14ac:dyDescent="0.2">
      <c r="A16" s="143"/>
      <c r="B16" s="119"/>
      <c r="C16" s="160"/>
      <c r="D16" s="160"/>
      <c r="E16" s="158"/>
      <c r="F16" s="158"/>
      <c r="G16" s="158"/>
      <c r="H16" s="158"/>
    </row>
    <row r="17" spans="1:9" x14ac:dyDescent="0.2">
      <c r="B17" s="2"/>
    </row>
    <row r="18" spans="1:9" x14ac:dyDescent="0.2">
      <c r="A18" s="6" t="s">
        <v>301</v>
      </c>
      <c r="B18" s="5"/>
      <c r="C18" s="6"/>
    </row>
    <row r="19" spans="1:9" x14ac:dyDescent="0.2">
      <c r="A19" s="113"/>
      <c r="B19" s="2"/>
    </row>
    <row r="20" spans="1:9" ht="39" customHeight="1" x14ac:dyDescent="0.2">
      <c r="A20" s="133" t="s">
        <v>302</v>
      </c>
      <c r="B20" s="133" t="s">
        <v>303</v>
      </c>
      <c r="C20" s="133" t="s">
        <v>304</v>
      </c>
      <c r="D20" s="133" t="s">
        <v>305</v>
      </c>
      <c r="E20" s="2"/>
      <c r="F20" s="2"/>
      <c r="G20" s="2"/>
      <c r="H20" s="2"/>
      <c r="I20" s="2"/>
    </row>
    <row r="21" spans="1:9" x14ac:dyDescent="0.2">
      <c r="A21" s="143"/>
      <c r="B21" s="119"/>
      <c r="C21" s="143"/>
      <c r="D21" s="143"/>
    </row>
    <row r="22" spans="1:9" x14ac:dyDescent="0.2">
      <c r="A22" s="143" t="s">
        <v>77</v>
      </c>
      <c r="B22" s="119"/>
      <c r="C22" s="143"/>
      <c r="D22" s="143"/>
    </row>
    <row r="23" spans="1:9" x14ac:dyDescent="0.2">
      <c r="A23" s="143"/>
      <c r="B23" s="119"/>
      <c r="C23" s="143"/>
      <c r="D23" s="143"/>
    </row>
    <row r="24" spans="1:9" x14ac:dyDescent="0.2">
      <c r="A24" s="143"/>
      <c r="B24" s="143"/>
      <c r="C24" s="143"/>
      <c r="D24" s="143"/>
    </row>
    <row r="25" spans="1:9" x14ac:dyDescent="0.2">
      <c r="A25" s="143"/>
      <c r="B25" s="143"/>
      <c r="C25" s="143"/>
      <c r="D25" s="143"/>
    </row>
    <row r="26" spans="1:9" x14ac:dyDescent="0.2">
      <c r="A26" s="143"/>
      <c r="B26" s="143"/>
      <c r="C26" s="143"/>
      <c r="D26" s="143"/>
    </row>
    <row r="27" spans="1:9" x14ac:dyDescent="0.2">
      <c r="A27" s="143"/>
      <c r="B27" s="143"/>
      <c r="C27" s="143"/>
      <c r="D27" s="143"/>
    </row>
    <row r="28" spans="1:9" x14ac:dyDescent="0.2">
      <c r="A28" s="143"/>
      <c r="B28" s="143"/>
      <c r="C28" s="143"/>
      <c r="D28" s="143"/>
    </row>
    <row r="29" spans="1:9" x14ac:dyDescent="0.2">
      <c r="A29" s="143"/>
      <c r="B29" s="143"/>
      <c r="C29" s="143"/>
      <c r="D29" s="143"/>
    </row>
    <row r="30" spans="1:9" x14ac:dyDescent="0.2">
      <c r="A30" s="143"/>
      <c r="B30" s="143"/>
      <c r="C30" s="143"/>
      <c r="D30" s="143"/>
    </row>
    <row r="31" spans="1:9" x14ac:dyDescent="0.2">
      <c r="A31" s="143"/>
      <c r="B31" s="143"/>
      <c r="C31" s="143"/>
      <c r="D31" s="143"/>
    </row>
    <row r="32" spans="1:9" x14ac:dyDescent="0.2">
      <c r="A32" s="143"/>
      <c r="B32" s="143"/>
      <c r="C32" s="143"/>
      <c r="D32" s="143"/>
    </row>
  </sheetData>
  <mergeCells count="5">
    <mergeCell ref="A1:H1"/>
    <mergeCell ref="A4:A5"/>
    <mergeCell ref="B4:B5"/>
    <mergeCell ref="C4:D4"/>
    <mergeCell ref="E4:H4"/>
  </mergeCells>
  <phoneticPr fontId="0" type="noConversion"/>
  <printOptions horizontalCentered="1"/>
  <pageMargins left="0.75" right="0.75" top="1.06" bottom="1" header="0.5" footer="0.5"/>
  <pageSetup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zoomScaleNormal="75" workbookViewId="0">
      <selection activeCell="A9" sqref="A9"/>
    </sheetView>
  </sheetViews>
  <sheetFormatPr defaultRowHeight="12.75" x14ac:dyDescent="0.2"/>
  <cols>
    <col min="1" max="1" width="48.85546875" customWidth="1"/>
    <col min="2" max="2" width="11.7109375" customWidth="1"/>
    <col min="3" max="3" width="14" customWidth="1"/>
    <col min="4" max="4" width="13.42578125" customWidth="1"/>
    <col min="5" max="5" width="14.140625" customWidth="1"/>
    <col min="6" max="6" width="12.7109375" customWidth="1"/>
    <col min="7" max="7" width="12.140625" customWidth="1"/>
    <col min="8" max="8" width="14" customWidth="1"/>
  </cols>
  <sheetData>
    <row r="1" spans="1:8" ht="35.25" customHeight="1" x14ac:dyDescent="0.25">
      <c r="A1" s="290" t="s">
        <v>364</v>
      </c>
      <c r="B1" s="290"/>
      <c r="C1" s="290"/>
      <c r="D1" s="290"/>
      <c r="E1" s="290"/>
      <c r="F1" s="290"/>
      <c r="G1" s="290"/>
      <c r="H1" s="290"/>
    </row>
    <row r="2" spans="1:8" ht="19.5" customHeight="1" x14ac:dyDescent="0.2">
      <c r="A2" s="148"/>
      <c r="B2" s="148"/>
      <c r="C2" s="148"/>
      <c r="D2" s="148"/>
      <c r="E2" s="148"/>
      <c r="F2" s="148"/>
      <c r="G2" s="148"/>
      <c r="H2" s="141"/>
    </row>
    <row r="3" spans="1:8" ht="38.25" x14ac:dyDescent="0.2">
      <c r="A3" s="149" t="s">
        <v>122</v>
      </c>
      <c r="B3" s="159" t="s">
        <v>323</v>
      </c>
      <c r="C3" s="161" t="s">
        <v>308</v>
      </c>
      <c r="D3" s="159" t="s">
        <v>324</v>
      </c>
      <c r="E3" s="157" t="s">
        <v>309</v>
      </c>
      <c r="F3" s="150" t="s">
        <v>65</v>
      </c>
      <c r="G3" s="151" t="s">
        <v>310</v>
      </c>
      <c r="H3" s="151" t="s">
        <v>311</v>
      </c>
    </row>
    <row r="4" spans="1:8" ht="12.75" customHeight="1" x14ac:dyDescent="0.2">
      <c r="A4" s="217" t="s">
        <v>365</v>
      </c>
      <c r="B4" s="162"/>
      <c r="C4" s="163" t="s">
        <v>346</v>
      </c>
      <c r="D4" s="162"/>
      <c r="E4" s="163" t="s">
        <v>346</v>
      </c>
      <c r="F4" s="149" t="s">
        <v>426</v>
      </c>
      <c r="G4" s="149" t="s">
        <v>346</v>
      </c>
      <c r="H4" s="119"/>
    </row>
    <row r="5" spans="1:8" x14ac:dyDescent="0.2">
      <c r="A5" s="217" t="s">
        <v>366</v>
      </c>
      <c r="B5" s="162"/>
      <c r="C5" s="163" t="s">
        <v>346</v>
      </c>
      <c r="D5" s="162"/>
      <c r="E5" s="163" t="s">
        <v>346</v>
      </c>
      <c r="F5" s="149" t="s">
        <v>426</v>
      </c>
      <c r="G5" s="149" t="s">
        <v>346</v>
      </c>
      <c r="H5" s="119"/>
    </row>
    <row r="6" spans="1:8" x14ac:dyDescent="0.2">
      <c r="A6" s="217" t="s">
        <v>367</v>
      </c>
      <c r="B6" s="162"/>
      <c r="C6" s="163" t="s">
        <v>346</v>
      </c>
      <c r="D6" s="162"/>
      <c r="E6" s="163" t="s">
        <v>346</v>
      </c>
      <c r="F6" s="149" t="s">
        <v>346</v>
      </c>
      <c r="G6" s="149" t="s">
        <v>346</v>
      </c>
      <c r="H6" s="119"/>
    </row>
    <row r="7" spans="1:8" x14ac:dyDescent="0.2">
      <c r="A7" s="217" t="s">
        <v>368</v>
      </c>
      <c r="B7" s="162"/>
      <c r="C7" s="163" t="s">
        <v>346</v>
      </c>
      <c r="D7" s="162"/>
      <c r="E7" s="163" t="s">
        <v>346</v>
      </c>
      <c r="F7" s="149" t="s">
        <v>346</v>
      </c>
      <c r="G7" s="149" t="s">
        <v>346</v>
      </c>
      <c r="H7" s="119"/>
    </row>
    <row r="8" spans="1:8" x14ac:dyDescent="0.2">
      <c r="A8" s="217" t="s">
        <v>474</v>
      </c>
      <c r="B8" s="162"/>
      <c r="C8" s="163" t="s">
        <v>346</v>
      </c>
      <c r="D8" s="162"/>
      <c r="E8" s="163" t="s">
        <v>346</v>
      </c>
      <c r="F8" s="149" t="s">
        <v>426</v>
      </c>
      <c r="G8" s="149" t="s">
        <v>346</v>
      </c>
      <c r="H8" s="119"/>
    </row>
    <row r="9" spans="1:8" x14ac:dyDescent="0.2">
      <c r="A9" s="143"/>
      <c r="B9" s="160"/>
      <c r="C9" s="158"/>
      <c r="D9" s="160"/>
      <c r="E9" s="158"/>
      <c r="F9" s="143"/>
      <c r="G9" s="143"/>
      <c r="H9" s="143"/>
    </row>
    <row r="10" spans="1:8" x14ac:dyDescent="0.2">
      <c r="A10" s="143"/>
      <c r="B10" s="160"/>
      <c r="C10" s="158"/>
      <c r="D10" s="160"/>
      <c r="E10" s="158"/>
      <c r="F10" s="143"/>
      <c r="G10" s="143"/>
      <c r="H10" s="143"/>
    </row>
    <row r="11" spans="1:8" x14ac:dyDescent="0.2">
      <c r="A11" s="143"/>
      <c r="B11" s="160"/>
      <c r="C11" s="158"/>
      <c r="D11" s="160"/>
      <c r="E11" s="158"/>
      <c r="F11" s="143"/>
      <c r="G11" s="143"/>
      <c r="H11" s="143"/>
    </row>
    <row r="12" spans="1:8" x14ac:dyDescent="0.2">
      <c r="A12" s="143"/>
      <c r="B12" s="160"/>
      <c r="C12" s="158"/>
      <c r="D12" s="160"/>
      <c r="E12" s="158"/>
      <c r="F12" s="143"/>
      <c r="G12" s="143"/>
      <c r="H12" s="143"/>
    </row>
    <row r="13" spans="1:8" x14ac:dyDescent="0.2">
      <c r="A13" s="143"/>
      <c r="B13" s="160"/>
      <c r="C13" s="158"/>
      <c r="D13" s="160"/>
      <c r="E13" s="158"/>
      <c r="F13" s="143"/>
      <c r="G13" s="143"/>
      <c r="H13" s="143"/>
    </row>
    <row r="14" spans="1:8" x14ac:dyDescent="0.2">
      <c r="A14" s="143"/>
      <c r="B14" s="160"/>
      <c r="C14" s="158"/>
      <c r="D14" s="160"/>
      <c r="E14" s="158"/>
      <c r="F14" s="143"/>
      <c r="G14" s="143"/>
      <c r="H14" s="143"/>
    </row>
    <row r="15" spans="1:8" x14ac:dyDescent="0.2">
      <c r="A15" s="143"/>
      <c r="B15" s="160"/>
      <c r="C15" s="158"/>
      <c r="D15" s="160"/>
      <c r="E15" s="158"/>
      <c r="F15" s="143"/>
      <c r="G15" s="143"/>
      <c r="H15" s="143"/>
    </row>
  </sheetData>
  <mergeCells count="1">
    <mergeCell ref="A1:H1"/>
  </mergeCells>
  <phoneticPr fontId="0" type="noConversion"/>
  <printOptions horizontalCentered="1" gridLines="1"/>
  <pageMargins left="0.44" right="0.41" top="1" bottom="1" header="0.5" footer="0.5"/>
  <pageSetup scale="9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3"/>
  <sheetViews>
    <sheetView topLeftCell="A70" zoomScaleNormal="100" workbookViewId="0">
      <selection sqref="A1:I1"/>
    </sheetView>
  </sheetViews>
  <sheetFormatPr defaultRowHeight="12.75" x14ac:dyDescent="0.2"/>
  <cols>
    <col min="1" max="1" width="13.5703125" customWidth="1"/>
    <col min="3" max="3" width="11.140625" customWidth="1"/>
    <col min="4" max="4" width="23.140625" customWidth="1"/>
    <col min="5" max="5" width="10.5703125" customWidth="1"/>
    <col min="6" max="6" width="2" customWidth="1"/>
    <col min="7" max="7" width="9.28515625" customWidth="1"/>
    <col min="8" max="8" width="1.7109375" customWidth="1"/>
    <col min="9" max="9" width="9.85546875" customWidth="1"/>
  </cols>
  <sheetData>
    <row r="1" spans="1:10" ht="18" x14ac:dyDescent="0.25">
      <c r="A1" s="251" t="s">
        <v>313</v>
      </c>
      <c r="B1" s="251"/>
      <c r="C1" s="251"/>
      <c r="D1" s="251"/>
      <c r="E1" s="251"/>
      <c r="F1" s="251"/>
      <c r="G1" s="251"/>
      <c r="H1" s="251"/>
      <c r="I1" s="251"/>
    </row>
    <row r="2" spans="1:10" ht="9.6" customHeight="1" x14ac:dyDescent="0.2">
      <c r="A2" s="2"/>
      <c r="B2" s="2"/>
      <c r="C2" s="2"/>
      <c r="D2" s="21"/>
      <c r="E2" s="2"/>
      <c r="F2" s="2"/>
    </row>
    <row r="3" spans="1:10" ht="25.15" customHeight="1" x14ac:dyDescent="0.2">
      <c r="A3" s="291" t="s">
        <v>312</v>
      </c>
      <c r="B3" s="291"/>
      <c r="C3" s="291"/>
      <c r="D3" s="291"/>
      <c r="E3" s="291"/>
      <c r="F3" s="291"/>
      <c r="G3" s="291"/>
      <c r="H3" s="291"/>
      <c r="I3" s="291"/>
    </row>
    <row r="4" spans="1:10" ht="9.6" customHeight="1" x14ac:dyDescent="0.2"/>
    <row r="5" spans="1:10" x14ac:dyDescent="0.2">
      <c r="B5" s="32" t="s">
        <v>72</v>
      </c>
      <c r="C5" s="6"/>
      <c r="E5" s="3" t="s">
        <v>75</v>
      </c>
      <c r="F5" s="5"/>
      <c r="G5" s="3" t="s">
        <v>76</v>
      </c>
      <c r="H5" s="5"/>
      <c r="I5" s="3" t="s">
        <v>77</v>
      </c>
    </row>
    <row r="6" spans="1:10" x14ac:dyDescent="0.2">
      <c r="E6" s="2"/>
      <c r="F6" s="2"/>
      <c r="G6" s="2"/>
      <c r="H6" s="2"/>
      <c r="I6" s="2"/>
    </row>
    <row r="7" spans="1:10" x14ac:dyDescent="0.2">
      <c r="A7" s="31" t="s">
        <v>73</v>
      </c>
      <c r="E7" s="2"/>
      <c r="F7" s="2"/>
      <c r="G7" s="2"/>
      <c r="H7" s="2"/>
      <c r="I7" s="2"/>
    </row>
    <row r="8" spans="1:10" x14ac:dyDescent="0.2">
      <c r="B8" t="s">
        <v>74</v>
      </c>
      <c r="E8" s="141" t="s">
        <v>346</v>
      </c>
      <c r="F8" s="2"/>
      <c r="G8" s="7"/>
      <c r="H8" s="2"/>
      <c r="I8" s="7"/>
      <c r="J8" s="2"/>
    </row>
    <row r="9" spans="1:10" x14ac:dyDescent="0.2">
      <c r="B9" t="s">
        <v>9</v>
      </c>
      <c r="E9" s="205" t="s">
        <v>346</v>
      </c>
      <c r="F9" s="2"/>
      <c r="G9" s="30"/>
      <c r="H9" s="2"/>
      <c r="I9" s="30"/>
      <c r="J9" s="2"/>
    </row>
    <row r="10" spans="1:10" x14ac:dyDescent="0.2">
      <c r="B10" t="s">
        <v>10</v>
      </c>
      <c r="E10" s="205" t="s">
        <v>346</v>
      </c>
      <c r="F10" s="2"/>
      <c r="G10" s="30"/>
      <c r="H10" s="2"/>
      <c r="I10" s="205"/>
      <c r="J10" s="2"/>
    </row>
    <row r="11" spans="1:10" x14ac:dyDescent="0.2">
      <c r="B11" t="s">
        <v>78</v>
      </c>
      <c r="E11" s="205" t="s">
        <v>346</v>
      </c>
      <c r="F11" s="2"/>
      <c r="G11" s="205"/>
      <c r="H11" s="2"/>
      <c r="I11" s="30"/>
      <c r="J11" s="2"/>
    </row>
    <row r="12" spans="1:10" x14ac:dyDescent="0.2">
      <c r="E12" s="2"/>
      <c r="F12" s="2"/>
      <c r="G12" s="2"/>
      <c r="H12" s="2"/>
      <c r="I12" s="2"/>
      <c r="J12" s="2"/>
    </row>
    <row r="13" spans="1:10" x14ac:dyDescent="0.2">
      <c r="A13" s="32" t="s">
        <v>37</v>
      </c>
      <c r="E13" s="2"/>
      <c r="F13" s="2"/>
      <c r="G13" s="2"/>
      <c r="H13" s="2"/>
      <c r="I13" s="2"/>
      <c r="J13" s="2"/>
    </row>
    <row r="14" spans="1:10" x14ac:dyDescent="0.2">
      <c r="A14" s="32"/>
      <c r="B14" t="s">
        <v>84</v>
      </c>
      <c r="E14" s="141" t="s">
        <v>346</v>
      </c>
      <c r="F14" s="2"/>
      <c r="G14" s="2"/>
      <c r="H14" s="2"/>
      <c r="I14" s="7"/>
      <c r="J14" s="2"/>
    </row>
    <row r="15" spans="1:10" x14ac:dyDescent="0.2">
      <c r="A15" s="32"/>
      <c r="B15" t="s">
        <v>85</v>
      </c>
      <c r="E15" s="141" t="s">
        <v>346</v>
      </c>
      <c r="F15" s="2"/>
      <c r="G15" s="30"/>
      <c r="H15" s="2"/>
      <c r="I15" s="7"/>
      <c r="J15" s="2"/>
    </row>
    <row r="16" spans="1:10" x14ac:dyDescent="0.2">
      <c r="A16" s="32"/>
      <c r="B16" t="s">
        <v>12</v>
      </c>
      <c r="E16" s="7"/>
      <c r="F16" s="2"/>
      <c r="G16" s="30"/>
      <c r="H16" s="2"/>
      <c r="I16" s="205" t="s">
        <v>346</v>
      </c>
      <c r="J16" s="2"/>
    </row>
    <row r="17" spans="1:10" x14ac:dyDescent="0.2">
      <c r="E17" s="2"/>
      <c r="F17" s="2"/>
      <c r="G17" s="2"/>
      <c r="H17" s="2"/>
      <c r="I17" s="2"/>
      <c r="J17" s="2"/>
    </row>
    <row r="18" spans="1:10" x14ac:dyDescent="0.2">
      <c r="A18" s="32" t="s">
        <v>33</v>
      </c>
      <c r="B18" t="s">
        <v>4</v>
      </c>
      <c r="E18" s="2"/>
      <c r="F18" s="2"/>
      <c r="G18" s="2"/>
      <c r="H18" s="2"/>
      <c r="I18" s="2"/>
      <c r="J18" s="2"/>
    </row>
    <row r="19" spans="1:10" x14ac:dyDescent="0.2">
      <c r="B19" t="s">
        <v>79</v>
      </c>
      <c r="E19" s="141" t="s">
        <v>346</v>
      </c>
      <c r="F19" s="2"/>
      <c r="G19" s="7"/>
      <c r="H19" s="2"/>
      <c r="I19" s="7"/>
      <c r="J19" s="2"/>
    </row>
    <row r="20" spans="1:10" x14ac:dyDescent="0.2">
      <c r="B20" t="s">
        <v>7</v>
      </c>
      <c r="E20" s="205" t="s">
        <v>346</v>
      </c>
      <c r="F20" s="2"/>
      <c r="G20" s="30"/>
      <c r="H20" s="2"/>
      <c r="I20" s="30"/>
      <c r="J20" s="2"/>
    </row>
    <row r="21" spans="1:10" x14ac:dyDescent="0.2">
      <c r="B21" t="s">
        <v>8</v>
      </c>
      <c r="E21" s="205" t="s">
        <v>346</v>
      </c>
      <c r="F21" s="2"/>
      <c r="G21" s="30"/>
      <c r="H21" s="2"/>
      <c r="I21" s="30"/>
      <c r="J21" s="2"/>
    </row>
    <row r="22" spans="1:10" x14ac:dyDescent="0.2">
      <c r="B22" t="s">
        <v>6</v>
      </c>
      <c r="E22" s="205" t="s">
        <v>346</v>
      </c>
      <c r="F22" s="2"/>
      <c r="G22" s="30"/>
      <c r="H22" s="2"/>
      <c r="I22" s="30"/>
      <c r="J22" s="2"/>
    </row>
    <row r="23" spans="1:10" x14ac:dyDescent="0.2">
      <c r="B23" t="s">
        <v>80</v>
      </c>
      <c r="E23" s="205" t="s">
        <v>346</v>
      </c>
      <c r="F23" s="2"/>
      <c r="G23" s="30"/>
      <c r="H23" s="2"/>
      <c r="I23" s="30"/>
      <c r="J23" s="2"/>
    </row>
    <row r="24" spans="1:10" x14ac:dyDescent="0.2">
      <c r="B24" t="s">
        <v>81</v>
      </c>
      <c r="E24" s="205" t="s">
        <v>346</v>
      </c>
      <c r="F24" s="2"/>
      <c r="G24" s="30"/>
      <c r="H24" s="2"/>
      <c r="I24" s="30"/>
      <c r="J24" s="2"/>
    </row>
    <row r="25" spans="1:10" x14ac:dyDescent="0.2">
      <c r="B25" t="s">
        <v>82</v>
      </c>
      <c r="E25" s="205" t="s">
        <v>346</v>
      </c>
      <c r="F25" s="2"/>
      <c r="G25" s="30"/>
      <c r="H25" s="2"/>
      <c r="I25" s="30"/>
      <c r="J25" s="2"/>
    </row>
    <row r="26" spans="1:10" x14ac:dyDescent="0.2">
      <c r="B26" t="s">
        <v>11</v>
      </c>
      <c r="E26" s="205" t="s">
        <v>346</v>
      </c>
      <c r="F26" s="2"/>
      <c r="G26" s="30"/>
      <c r="H26" s="2"/>
      <c r="I26" s="30"/>
      <c r="J26" s="2"/>
    </row>
    <row r="27" spans="1:10" x14ac:dyDescent="0.2">
      <c r="B27" t="s">
        <v>83</v>
      </c>
      <c r="E27" s="205" t="s">
        <v>346</v>
      </c>
      <c r="F27" s="2"/>
      <c r="G27" s="30"/>
      <c r="H27" s="2"/>
      <c r="I27" s="30"/>
      <c r="J27" s="2"/>
    </row>
    <row r="28" spans="1:10" x14ac:dyDescent="0.2">
      <c r="E28" s="2"/>
      <c r="F28" s="2"/>
      <c r="G28" s="2"/>
      <c r="H28" s="2"/>
      <c r="I28" s="2"/>
      <c r="J28" s="2"/>
    </row>
    <row r="29" spans="1:10" x14ac:dyDescent="0.2">
      <c r="B29" t="s">
        <v>5</v>
      </c>
      <c r="E29" s="2"/>
      <c r="F29" s="2"/>
      <c r="G29" s="2"/>
      <c r="H29" s="2"/>
      <c r="I29" s="2"/>
      <c r="J29" s="2"/>
    </row>
    <row r="30" spans="1:10" x14ac:dyDescent="0.2">
      <c r="B30" t="s">
        <v>61</v>
      </c>
      <c r="E30" s="7"/>
      <c r="F30" s="2"/>
      <c r="G30" s="141" t="s">
        <v>346</v>
      </c>
      <c r="H30" s="2"/>
      <c r="I30" s="141"/>
      <c r="J30" s="2"/>
    </row>
    <row r="31" spans="1:10" x14ac:dyDescent="0.2">
      <c r="B31" t="s">
        <v>7</v>
      </c>
      <c r="E31" s="30"/>
      <c r="F31" s="2"/>
      <c r="G31" s="205" t="s">
        <v>346</v>
      </c>
      <c r="H31" s="2"/>
      <c r="I31" s="205"/>
      <c r="J31" s="2"/>
    </row>
    <row r="32" spans="1:10" x14ac:dyDescent="0.2">
      <c r="B32" t="s">
        <v>8</v>
      </c>
      <c r="E32" s="30"/>
      <c r="F32" s="2"/>
      <c r="G32" s="205" t="s">
        <v>346</v>
      </c>
      <c r="H32" s="2"/>
      <c r="I32" s="205"/>
      <c r="J32" s="2"/>
    </row>
    <row r="33" spans="1:10" x14ac:dyDescent="0.2">
      <c r="B33" t="s">
        <v>6</v>
      </c>
      <c r="E33" s="30"/>
      <c r="F33" s="2"/>
      <c r="G33" s="205" t="s">
        <v>346</v>
      </c>
      <c r="H33" s="2"/>
      <c r="I33" s="205"/>
      <c r="J33" s="2"/>
    </row>
    <row r="34" spans="1:10" x14ac:dyDescent="0.2">
      <c r="B34" t="s">
        <v>80</v>
      </c>
      <c r="E34" s="30"/>
      <c r="F34" s="2"/>
      <c r="G34" s="205" t="s">
        <v>346</v>
      </c>
      <c r="H34" s="2"/>
      <c r="I34" s="205"/>
      <c r="J34" s="2"/>
    </row>
    <row r="35" spans="1:10" x14ac:dyDescent="0.2">
      <c r="B35" t="s">
        <v>81</v>
      </c>
      <c r="E35" s="30"/>
      <c r="F35" s="2"/>
      <c r="G35" s="205" t="s">
        <v>346</v>
      </c>
      <c r="H35" s="2"/>
      <c r="I35" s="205"/>
      <c r="J35" s="2"/>
    </row>
    <row r="36" spans="1:10" x14ac:dyDescent="0.2">
      <c r="B36" t="s">
        <v>82</v>
      </c>
      <c r="E36" s="30"/>
      <c r="F36" s="2"/>
      <c r="G36" s="205" t="s">
        <v>346</v>
      </c>
      <c r="H36" s="2"/>
      <c r="I36" s="205"/>
      <c r="J36" s="2"/>
    </row>
    <row r="37" spans="1:10" x14ac:dyDescent="0.2">
      <c r="B37" t="s">
        <v>11</v>
      </c>
      <c r="E37" s="30"/>
      <c r="F37" s="2"/>
      <c r="G37" s="205" t="s">
        <v>346</v>
      </c>
      <c r="H37" s="2"/>
      <c r="I37" s="205"/>
      <c r="J37" s="2"/>
    </row>
    <row r="38" spans="1:10" x14ac:dyDescent="0.2">
      <c r="B38" t="s">
        <v>83</v>
      </c>
      <c r="E38" s="30"/>
      <c r="F38" s="2"/>
      <c r="G38" s="205" t="s">
        <v>346</v>
      </c>
      <c r="H38" s="2"/>
      <c r="I38" s="205"/>
      <c r="J38" s="2"/>
    </row>
    <row r="39" spans="1:10" x14ac:dyDescent="0.2">
      <c r="E39" s="2"/>
      <c r="F39" s="2"/>
      <c r="G39" s="2"/>
      <c r="H39" s="2"/>
      <c r="I39" s="2"/>
      <c r="J39" s="2"/>
    </row>
    <row r="40" spans="1:10" x14ac:dyDescent="0.2">
      <c r="A40" s="32" t="s">
        <v>13</v>
      </c>
      <c r="E40" s="2"/>
      <c r="F40" s="2"/>
      <c r="G40" s="2"/>
      <c r="H40" s="2"/>
      <c r="I40" s="2"/>
      <c r="J40" s="2"/>
    </row>
    <row r="41" spans="1:10" x14ac:dyDescent="0.2">
      <c r="B41" t="s">
        <v>16</v>
      </c>
      <c r="E41" s="141" t="s">
        <v>346</v>
      </c>
      <c r="F41" s="2"/>
      <c r="G41" s="7"/>
      <c r="H41" s="2"/>
      <c r="I41" s="7"/>
      <c r="J41" s="2"/>
    </row>
    <row r="42" spans="1:10" x14ac:dyDescent="0.2">
      <c r="B42" t="s">
        <v>14</v>
      </c>
      <c r="E42" s="147"/>
      <c r="F42" s="2"/>
      <c r="G42" s="2"/>
      <c r="H42" s="2"/>
      <c r="I42" s="42"/>
      <c r="J42" s="2"/>
    </row>
    <row r="43" spans="1:10" x14ac:dyDescent="0.2">
      <c r="B43" s="41" t="s">
        <v>15</v>
      </c>
      <c r="E43" s="135"/>
      <c r="F43" s="2"/>
      <c r="G43" s="2"/>
      <c r="H43" s="2"/>
      <c r="I43" s="2"/>
      <c r="J43" s="2"/>
    </row>
    <row r="44" spans="1:10" x14ac:dyDescent="0.2">
      <c r="C44" t="s">
        <v>86</v>
      </c>
      <c r="E44" s="141" t="s">
        <v>346</v>
      </c>
      <c r="F44" s="2"/>
      <c r="G44" s="7"/>
      <c r="H44" s="2"/>
      <c r="I44" s="7"/>
      <c r="J44" s="2"/>
    </row>
    <row r="45" spans="1:10" x14ac:dyDescent="0.2">
      <c r="C45" t="s">
        <v>87</v>
      </c>
      <c r="E45" s="135" t="s">
        <v>346</v>
      </c>
      <c r="F45" s="2"/>
      <c r="G45" s="7"/>
      <c r="H45" s="2"/>
      <c r="I45" s="7"/>
      <c r="J45" s="2"/>
    </row>
    <row r="46" spans="1:10" x14ac:dyDescent="0.2">
      <c r="E46" s="42"/>
      <c r="F46" s="2"/>
      <c r="G46" s="42"/>
      <c r="H46" s="2"/>
      <c r="I46" s="42"/>
      <c r="J46" s="2"/>
    </row>
    <row r="47" spans="1:10" x14ac:dyDescent="0.2">
      <c r="A47" s="32" t="s">
        <v>179</v>
      </c>
      <c r="E47" s="2"/>
      <c r="F47" s="2"/>
      <c r="G47" s="2"/>
      <c r="H47" s="2"/>
      <c r="I47" s="2"/>
      <c r="J47" s="2"/>
    </row>
    <row r="48" spans="1:10" x14ac:dyDescent="0.2">
      <c r="B48" t="s">
        <v>88</v>
      </c>
      <c r="E48" s="7"/>
      <c r="F48" s="2"/>
      <c r="G48" s="141" t="s">
        <v>346</v>
      </c>
      <c r="H48" s="2"/>
      <c r="I48" s="7"/>
      <c r="J48" s="2"/>
    </row>
    <row r="49" spans="1:10" x14ac:dyDescent="0.2">
      <c r="B49" t="s">
        <v>89</v>
      </c>
      <c r="E49" s="30"/>
      <c r="F49" s="2"/>
      <c r="G49" s="205" t="s">
        <v>346</v>
      </c>
      <c r="H49" s="2"/>
      <c r="I49" s="30"/>
      <c r="J49" s="2"/>
    </row>
    <row r="50" spans="1:10" x14ac:dyDescent="0.2">
      <c r="B50" t="s">
        <v>178</v>
      </c>
      <c r="E50" s="30"/>
      <c r="F50" s="2"/>
      <c r="G50" s="205" t="s">
        <v>346</v>
      </c>
      <c r="H50" s="2"/>
      <c r="I50" s="30"/>
      <c r="J50" s="2"/>
    </row>
    <row r="51" spans="1:10" x14ac:dyDescent="0.2">
      <c r="E51" s="2"/>
      <c r="F51" s="2"/>
      <c r="G51" s="2"/>
      <c r="H51" s="2"/>
      <c r="I51" s="2"/>
      <c r="J51" s="2"/>
    </row>
    <row r="52" spans="1:10" x14ac:dyDescent="0.2">
      <c r="A52" s="32" t="s">
        <v>19</v>
      </c>
      <c r="E52" s="2"/>
      <c r="F52" s="2"/>
      <c r="G52" s="2"/>
      <c r="H52" s="2"/>
      <c r="I52" s="2"/>
      <c r="J52" s="2"/>
    </row>
    <row r="53" spans="1:10" x14ac:dyDescent="0.2">
      <c r="B53" t="s">
        <v>20</v>
      </c>
      <c r="E53" s="141" t="s">
        <v>346</v>
      </c>
      <c r="F53" s="2"/>
      <c r="G53" s="7"/>
      <c r="H53" s="2"/>
      <c r="I53" s="7"/>
      <c r="J53" s="2"/>
    </row>
    <row r="54" spans="1:10" x14ac:dyDescent="0.2">
      <c r="B54" t="s">
        <v>97</v>
      </c>
      <c r="E54" s="205" t="s">
        <v>346</v>
      </c>
      <c r="F54" s="2"/>
      <c r="G54" s="30"/>
      <c r="H54" s="2"/>
      <c r="I54" s="30"/>
      <c r="J54" s="2"/>
    </row>
    <row r="55" spans="1:10" x14ac:dyDescent="0.2">
      <c r="B55" t="s">
        <v>21</v>
      </c>
      <c r="E55" s="205" t="s">
        <v>346</v>
      </c>
      <c r="F55" s="2"/>
      <c r="G55" s="30"/>
      <c r="H55" s="2"/>
      <c r="I55" s="30"/>
      <c r="J55" s="2"/>
    </row>
    <row r="56" spans="1:10" x14ac:dyDescent="0.2">
      <c r="E56" s="2"/>
      <c r="F56" s="2"/>
      <c r="G56" s="2"/>
      <c r="H56" s="2"/>
      <c r="I56" s="2"/>
      <c r="J56" s="2"/>
    </row>
    <row r="57" spans="1:10" x14ac:dyDescent="0.2">
      <c r="A57" s="6"/>
      <c r="B57" s="32" t="s">
        <v>72</v>
      </c>
      <c r="C57" s="6"/>
      <c r="E57" s="3" t="s">
        <v>75</v>
      </c>
      <c r="F57" s="5"/>
      <c r="G57" s="3" t="s">
        <v>76</v>
      </c>
      <c r="H57" s="5"/>
      <c r="I57" s="3" t="s">
        <v>77</v>
      </c>
      <c r="J57" s="2"/>
    </row>
    <row r="58" spans="1:10" x14ac:dyDescent="0.2">
      <c r="A58" s="6"/>
      <c r="B58" s="32"/>
      <c r="C58" s="6"/>
      <c r="E58" s="3"/>
      <c r="F58" s="5"/>
      <c r="G58" s="3"/>
      <c r="H58" s="5"/>
      <c r="I58" s="3"/>
      <c r="J58" s="2"/>
    </row>
    <row r="59" spans="1:10" x14ac:dyDescent="0.2">
      <c r="A59" s="32" t="s">
        <v>17</v>
      </c>
      <c r="E59" s="141" t="s">
        <v>346</v>
      </c>
      <c r="F59" s="2"/>
      <c r="G59" s="7"/>
      <c r="H59" s="2"/>
      <c r="I59" s="7"/>
      <c r="J59" s="2"/>
    </row>
    <row r="60" spans="1:10" x14ac:dyDescent="0.2">
      <c r="A60" s="32"/>
      <c r="E60" s="2"/>
      <c r="F60" s="2"/>
      <c r="G60" s="2"/>
      <c r="H60" s="2"/>
      <c r="I60" s="2"/>
      <c r="J60" s="2"/>
    </row>
    <row r="61" spans="1:10" x14ac:dyDescent="0.2">
      <c r="A61" s="32" t="s">
        <v>90</v>
      </c>
      <c r="E61" s="2"/>
      <c r="F61" s="2"/>
      <c r="G61" s="2"/>
      <c r="H61" s="2"/>
      <c r="I61" s="2"/>
      <c r="J61" s="2"/>
    </row>
    <row r="62" spans="1:10" x14ac:dyDescent="0.2">
      <c r="B62" t="s">
        <v>91</v>
      </c>
      <c r="E62" s="7"/>
      <c r="F62" s="2"/>
      <c r="G62" s="141" t="s">
        <v>346</v>
      </c>
      <c r="H62" s="2"/>
      <c r="I62" s="7"/>
      <c r="J62" s="2"/>
    </row>
    <row r="63" spans="1:10" x14ac:dyDescent="0.2">
      <c r="B63" t="s">
        <v>92</v>
      </c>
      <c r="E63" s="30"/>
      <c r="F63" s="2"/>
      <c r="G63" s="205" t="s">
        <v>346</v>
      </c>
      <c r="H63" s="2"/>
      <c r="I63" s="30"/>
      <c r="J63" s="2"/>
    </row>
    <row r="64" spans="1:10" x14ac:dyDescent="0.2">
      <c r="B64" t="s">
        <v>93</v>
      </c>
      <c r="E64" s="30"/>
      <c r="F64" s="2"/>
      <c r="G64" s="205" t="s">
        <v>346</v>
      </c>
      <c r="H64" s="2"/>
      <c r="I64" s="30"/>
      <c r="J64" s="2"/>
    </row>
    <row r="65" spans="1:10" x14ac:dyDescent="0.2">
      <c r="E65" s="2"/>
      <c r="F65" s="2"/>
      <c r="G65" s="2"/>
      <c r="H65" s="2"/>
      <c r="I65" s="2"/>
      <c r="J65" s="2"/>
    </row>
    <row r="66" spans="1:10" x14ac:dyDescent="0.2">
      <c r="A66" s="32" t="s">
        <v>94</v>
      </c>
      <c r="E66" s="7"/>
      <c r="F66" s="2"/>
      <c r="G66" s="141" t="s">
        <v>346</v>
      </c>
      <c r="H66" s="2"/>
      <c r="I66" s="7"/>
      <c r="J66" s="2"/>
    </row>
    <row r="67" spans="1:10" x14ac:dyDescent="0.2">
      <c r="E67" s="2"/>
      <c r="F67" s="2"/>
      <c r="G67" s="2"/>
      <c r="H67" s="2"/>
      <c r="I67" s="2"/>
      <c r="J67" s="2"/>
    </row>
    <row r="68" spans="1:10" x14ac:dyDescent="0.2">
      <c r="A68" s="32" t="s">
        <v>62</v>
      </c>
      <c r="E68" s="2"/>
      <c r="F68" s="2"/>
      <c r="G68" s="2"/>
      <c r="H68" s="2"/>
      <c r="I68" s="2"/>
      <c r="J68" s="2"/>
    </row>
    <row r="69" spans="1:10" x14ac:dyDescent="0.2">
      <c r="B69" t="s">
        <v>25</v>
      </c>
      <c r="E69" s="141" t="s">
        <v>346</v>
      </c>
      <c r="F69" s="2"/>
      <c r="G69" s="141" t="s">
        <v>346</v>
      </c>
      <c r="H69" s="2"/>
      <c r="I69" s="7"/>
      <c r="J69" s="2"/>
    </row>
    <row r="70" spans="1:10" x14ac:dyDescent="0.2">
      <c r="B70" t="s">
        <v>18</v>
      </c>
      <c r="E70" s="205" t="s">
        <v>346</v>
      </c>
      <c r="F70" s="2"/>
      <c r="G70" s="205" t="s">
        <v>346</v>
      </c>
      <c r="H70" s="2"/>
      <c r="I70" s="30"/>
      <c r="J70" s="2"/>
    </row>
    <row r="71" spans="1:10" x14ac:dyDescent="0.2">
      <c r="B71" t="s">
        <v>24</v>
      </c>
      <c r="E71" s="205" t="s">
        <v>346</v>
      </c>
      <c r="F71" s="2"/>
      <c r="G71" s="205" t="s">
        <v>346</v>
      </c>
      <c r="H71" s="2"/>
      <c r="I71" s="30"/>
      <c r="J71" s="2"/>
    </row>
    <row r="72" spans="1:10" x14ac:dyDescent="0.2">
      <c r="E72" s="2"/>
      <c r="F72" s="2"/>
      <c r="G72" s="2"/>
      <c r="H72" s="2"/>
      <c r="I72" s="2"/>
      <c r="J72" s="2"/>
    </row>
    <row r="73" spans="1:10" x14ac:dyDescent="0.2">
      <c r="A73" s="32" t="s">
        <v>95</v>
      </c>
      <c r="E73" s="7"/>
      <c r="F73" s="2"/>
      <c r="G73" s="7"/>
      <c r="H73" s="2"/>
      <c r="I73" s="141" t="s">
        <v>346</v>
      </c>
      <c r="J73" s="2"/>
    </row>
    <row r="74" spans="1:10" x14ac:dyDescent="0.2">
      <c r="E74" s="2"/>
      <c r="F74" s="2"/>
      <c r="G74" s="2"/>
      <c r="H74" s="2"/>
      <c r="I74" s="2"/>
      <c r="J74" s="2"/>
    </row>
    <row r="75" spans="1:10" x14ac:dyDescent="0.2">
      <c r="A75" s="32" t="s">
        <v>96</v>
      </c>
      <c r="E75" s="7"/>
      <c r="F75" s="2"/>
      <c r="G75" s="141"/>
      <c r="H75" s="2"/>
      <c r="I75" s="141" t="s">
        <v>346</v>
      </c>
      <c r="J75" s="2"/>
    </row>
    <row r="76" spans="1:10" x14ac:dyDescent="0.2">
      <c r="E76" s="2"/>
      <c r="F76" s="2"/>
      <c r="G76" s="2"/>
      <c r="H76" s="2"/>
      <c r="I76" s="2"/>
      <c r="J76" s="2"/>
    </row>
    <row r="77" spans="1:10" x14ac:dyDescent="0.2">
      <c r="A77" s="32" t="s">
        <v>28</v>
      </c>
      <c r="E77" s="7"/>
      <c r="F77" s="2"/>
      <c r="G77" s="141" t="s">
        <v>346</v>
      </c>
      <c r="H77" s="2"/>
      <c r="I77" s="7"/>
      <c r="J77" s="2"/>
    </row>
    <row r="78" spans="1:10" x14ac:dyDescent="0.2">
      <c r="A78" s="32"/>
      <c r="E78" s="2"/>
      <c r="F78" s="2"/>
      <c r="G78" s="2"/>
      <c r="H78" s="2"/>
      <c r="I78" s="2"/>
      <c r="J78" s="2"/>
    </row>
    <row r="79" spans="1:10" x14ac:dyDescent="0.2">
      <c r="A79" s="32" t="s">
        <v>29</v>
      </c>
      <c r="B79" s="32"/>
      <c r="E79" s="2"/>
      <c r="F79" s="2"/>
      <c r="G79" s="2"/>
      <c r="H79" s="2"/>
      <c r="I79" s="2"/>
      <c r="J79" s="2"/>
    </row>
    <row r="80" spans="1:10" x14ac:dyDescent="0.2">
      <c r="A80" s="32"/>
      <c r="B80" s="36" t="s">
        <v>236</v>
      </c>
      <c r="E80" s="141" t="s">
        <v>346</v>
      </c>
      <c r="F80" s="2"/>
      <c r="G80" s="141" t="s">
        <v>346</v>
      </c>
      <c r="H80" s="2"/>
      <c r="I80" s="7"/>
      <c r="J80" s="2"/>
    </row>
    <row r="81" spans="1:10" x14ac:dyDescent="0.2">
      <c r="E81" s="2"/>
      <c r="F81" s="2"/>
      <c r="G81" s="2"/>
      <c r="H81" s="2"/>
      <c r="I81" s="2"/>
      <c r="J81" s="2"/>
    </row>
    <row r="82" spans="1:10" x14ac:dyDescent="0.2">
      <c r="A82" s="32" t="s">
        <v>23</v>
      </c>
      <c r="E82" s="141" t="s">
        <v>346</v>
      </c>
      <c r="F82" s="2"/>
      <c r="G82" s="141" t="s">
        <v>346</v>
      </c>
      <c r="H82" s="2"/>
      <c r="I82" s="7"/>
      <c r="J82" s="2"/>
    </row>
    <row r="83" spans="1:10" x14ac:dyDescent="0.2">
      <c r="E83" s="2"/>
      <c r="F83" s="2"/>
      <c r="G83" s="2"/>
      <c r="H83" s="2"/>
      <c r="I83" s="2"/>
      <c r="J83" s="2"/>
    </row>
    <row r="84" spans="1:10" x14ac:dyDescent="0.2">
      <c r="A84" s="32" t="s">
        <v>22</v>
      </c>
      <c r="E84" s="141" t="s">
        <v>346</v>
      </c>
      <c r="F84" s="2"/>
      <c r="G84" s="7"/>
      <c r="H84" s="2"/>
      <c r="I84" s="7"/>
      <c r="J84" s="2"/>
    </row>
    <row r="85" spans="1:10" x14ac:dyDescent="0.2">
      <c r="E85" s="2"/>
      <c r="F85" s="2"/>
      <c r="G85" s="2"/>
      <c r="H85" s="2"/>
      <c r="I85" s="2"/>
      <c r="J85" s="2"/>
    </row>
    <row r="86" spans="1:10" x14ac:dyDescent="0.2">
      <c r="A86" s="32" t="s">
        <v>98</v>
      </c>
      <c r="E86" s="2"/>
      <c r="F86" s="2"/>
      <c r="G86" s="2"/>
      <c r="H86" s="2"/>
      <c r="I86" s="2"/>
      <c r="J86" s="2"/>
    </row>
    <row r="87" spans="1:10" x14ac:dyDescent="0.2">
      <c r="B87" t="s">
        <v>99</v>
      </c>
      <c r="E87" s="141" t="s">
        <v>346</v>
      </c>
      <c r="F87" s="2"/>
      <c r="G87" s="141"/>
      <c r="H87" s="2"/>
      <c r="I87" s="7"/>
      <c r="J87" s="2"/>
    </row>
    <row r="88" spans="1:10" x14ac:dyDescent="0.2">
      <c r="B88" t="s">
        <v>100</v>
      </c>
      <c r="E88" s="205" t="s">
        <v>346</v>
      </c>
      <c r="F88" s="2"/>
      <c r="G88" s="141"/>
      <c r="H88" s="2"/>
      <c r="I88" s="30"/>
      <c r="J88" s="2"/>
    </row>
    <row r="89" spans="1:10" x14ac:dyDescent="0.2">
      <c r="B89" t="s">
        <v>101</v>
      </c>
      <c r="E89" s="205" t="s">
        <v>346</v>
      </c>
      <c r="F89" s="135"/>
      <c r="G89" s="205"/>
      <c r="H89" s="2"/>
      <c r="I89" s="30"/>
      <c r="J89" s="2"/>
    </row>
    <row r="90" spans="1:10" x14ac:dyDescent="0.2">
      <c r="B90" t="s">
        <v>102</v>
      </c>
      <c r="E90" s="30"/>
      <c r="F90" s="2"/>
      <c r="G90" s="205" t="s">
        <v>346</v>
      </c>
      <c r="H90" s="2"/>
      <c r="I90" s="30"/>
      <c r="J90" s="2"/>
    </row>
    <row r="91" spans="1:10" x14ac:dyDescent="0.2">
      <c r="B91" t="s">
        <v>103</v>
      </c>
      <c r="E91" s="205" t="s">
        <v>346</v>
      </c>
      <c r="F91" s="135"/>
      <c r="G91" s="205"/>
      <c r="H91" s="2"/>
      <c r="I91" s="30"/>
      <c r="J91" s="2"/>
    </row>
    <row r="92" spans="1:10" x14ac:dyDescent="0.2">
      <c r="B92" t="s">
        <v>104</v>
      </c>
      <c r="E92" s="30"/>
      <c r="F92" s="2"/>
      <c r="G92" s="205" t="s">
        <v>346</v>
      </c>
      <c r="H92" s="2"/>
      <c r="I92" s="30"/>
      <c r="J92" s="2"/>
    </row>
    <row r="93" spans="1:10" x14ac:dyDescent="0.2">
      <c r="B93" t="s">
        <v>105</v>
      </c>
      <c r="E93" s="7"/>
      <c r="F93" s="2"/>
      <c r="G93" s="205" t="s">
        <v>346</v>
      </c>
      <c r="H93" s="2"/>
      <c r="I93" s="30"/>
      <c r="J93" s="2"/>
    </row>
    <row r="94" spans="1:10" x14ac:dyDescent="0.2">
      <c r="B94" t="s">
        <v>106</v>
      </c>
      <c r="E94" s="30"/>
      <c r="F94" s="2"/>
      <c r="G94" s="205" t="s">
        <v>346</v>
      </c>
      <c r="H94" s="2"/>
      <c r="I94" s="30"/>
      <c r="J94" s="2"/>
    </row>
    <row r="95" spans="1:10" x14ac:dyDescent="0.2">
      <c r="B95" t="s">
        <v>107</v>
      </c>
      <c r="E95" s="30"/>
      <c r="F95" s="2"/>
      <c r="G95" s="205" t="s">
        <v>346</v>
      </c>
      <c r="H95" s="2"/>
      <c r="I95" s="30"/>
      <c r="J95" s="2"/>
    </row>
    <row r="96" spans="1:10" x14ac:dyDescent="0.2">
      <c r="B96" t="s">
        <v>108</v>
      </c>
      <c r="E96" s="30"/>
      <c r="F96" s="2"/>
      <c r="G96" s="205" t="s">
        <v>346</v>
      </c>
      <c r="H96" s="2"/>
      <c r="I96" s="30"/>
      <c r="J96" s="2"/>
    </row>
    <row r="97" spans="2:10" x14ac:dyDescent="0.2">
      <c r="B97" t="s">
        <v>109</v>
      </c>
      <c r="E97" s="30"/>
      <c r="F97" s="2"/>
      <c r="G97" s="205" t="s">
        <v>346</v>
      </c>
      <c r="H97" s="2"/>
      <c r="I97" s="30"/>
      <c r="J97" s="2"/>
    </row>
    <row r="98" spans="2:10" x14ac:dyDescent="0.2">
      <c r="E98" s="2"/>
      <c r="F98" s="2"/>
      <c r="G98" s="2"/>
      <c r="H98" s="2"/>
      <c r="I98" s="2"/>
      <c r="J98" s="2"/>
    </row>
    <row r="99" spans="2:10" x14ac:dyDescent="0.2">
      <c r="E99" s="2"/>
      <c r="F99" s="2"/>
      <c r="G99" s="2"/>
      <c r="H99" s="2"/>
      <c r="I99" s="2"/>
      <c r="J99" s="2"/>
    </row>
    <row r="100" spans="2:10" x14ac:dyDescent="0.2">
      <c r="E100" s="2"/>
      <c r="F100" s="2"/>
      <c r="G100" s="2"/>
      <c r="H100" s="2"/>
      <c r="I100" s="2"/>
      <c r="J100" s="2"/>
    </row>
    <row r="101" spans="2:10" x14ac:dyDescent="0.2">
      <c r="E101" s="2"/>
      <c r="F101" s="2"/>
      <c r="G101" s="2"/>
      <c r="H101" s="2"/>
      <c r="I101" s="2"/>
      <c r="J101" s="2"/>
    </row>
    <row r="102" spans="2:10" x14ac:dyDescent="0.2">
      <c r="E102" s="2"/>
      <c r="F102" s="2"/>
      <c r="G102" s="2"/>
      <c r="H102" s="2"/>
      <c r="I102" s="2"/>
      <c r="J102" s="2"/>
    </row>
    <row r="103" spans="2:10" x14ac:dyDescent="0.2">
      <c r="E103" s="2"/>
      <c r="F103" s="2"/>
      <c r="G103" s="2"/>
      <c r="H103" s="2"/>
      <c r="I103" s="2"/>
      <c r="J103" s="2"/>
    </row>
    <row r="104" spans="2:10" x14ac:dyDescent="0.2">
      <c r="E104" s="2"/>
      <c r="F104" s="2"/>
      <c r="G104" s="2"/>
      <c r="H104" s="2"/>
      <c r="I104" s="2"/>
      <c r="J104" s="2"/>
    </row>
    <row r="105" spans="2:10" x14ac:dyDescent="0.2">
      <c r="E105" s="2"/>
      <c r="F105" s="2"/>
      <c r="G105" s="2"/>
      <c r="H105" s="2"/>
      <c r="I105" s="2"/>
      <c r="J105" s="2"/>
    </row>
    <row r="106" spans="2:10" x14ac:dyDescent="0.2">
      <c r="E106" s="2"/>
      <c r="F106" s="2"/>
      <c r="G106" s="2"/>
      <c r="H106" s="2"/>
      <c r="I106" s="2"/>
      <c r="J106" s="2"/>
    </row>
    <row r="107" spans="2:10" x14ac:dyDescent="0.2">
      <c r="E107" s="2"/>
      <c r="F107" s="2"/>
      <c r="G107" s="2"/>
      <c r="H107" s="2"/>
      <c r="I107" s="2"/>
      <c r="J107" s="2"/>
    </row>
    <row r="108" spans="2:10" x14ac:dyDescent="0.2">
      <c r="E108" s="2"/>
      <c r="F108" s="2"/>
      <c r="G108" s="2"/>
      <c r="H108" s="2"/>
      <c r="I108" s="2"/>
      <c r="J108" s="2"/>
    </row>
    <row r="109" spans="2:10" x14ac:dyDescent="0.2">
      <c r="E109" s="2"/>
      <c r="F109" s="2"/>
      <c r="G109" s="2"/>
      <c r="H109" s="2"/>
      <c r="I109" s="2"/>
      <c r="J109" s="2"/>
    </row>
    <row r="110" spans="2:10" x14ac:dyDescent="0.2">
      <c r="E110" s="2"/>
      <c r="F110" s="2"/>
      <c r="G110" s="2"/>
      <c r="H110" s="2"/>
      <c r="I110" s="2"/>
      <c r="J110" s="2"/>
    </row>
    <row r="111" spans="2:10" x14ac:dyDescent="0.2">
      <c r="E111" s="2"/>
      <c r="F111" s="2"/>
      <c r="G111" s="2"/>
      <c r="H111" s="2"/>
      <c r="I111" s="2"/>
      <c r="J111" s="2"/>
    </row>
    <row r="112" spans="2:10" x14ac:dyDescent="0.2">
      <c r="E112" s="2"/>
      <c r="F112" s="2"/>
      <c r="G112" s="2"/>
      <c r="H112" s="2"/>
      <c r="I112" s="2"/>
      <c r="J112" s="2"/>
    </row>
    <row r="113" spans="5:10" x14ac:dyDescent="0.2">
      <c r="E113" s="2"/>
      <c r="F113" s="2"/>
      <c r="G113" s="2"/>
      <c r="H113" s="2"/>
      <c r="I113" s="2"/>
      <c r="J113" s="2"/>
    </row>
    <row r="114" spans="5:10" x14ac:dyDescent="0.2">
      <c r="E114" s="2"/>
      <c r="F114" s="2"/>
      <c r="G114" s="2"/>
      <c r="H114" s="2"/>
      <c r="I114" s="2"/>
      <c r="J114" s="2"/>
    </row>
    <row r="115" spans="5:10" x14ac:dyDescent="0.2">
      <c r="E115" s="2"/>
      <c r="F115" s="2"/>
      <c r="G115" s="2"/>
      <c r="H115" s="2"/>
      <c r="I115" s="2"/>
      <c r="J115" s="2"/>
    </row>
    <row r="116" spans="5:10" x14ac:dyDescent="0.2">
      <c r="E116" s="2"/>
      <c r="F116" s="2"/>
      <c r="G116" s="2"/>
      <c r="H116" s="2"/>
      <c r="I116" s="2"/>
      <c r="J116" s="2"/>
    </row>
    <row r="117" spans="5:10" x14ac:dyDescent="0.2">
      <c r="E117" s="2"/>
      <c r="F117" s="2"/>
      <c r="G117" s="2"/>
      <c r="H117" s="2"/>
      <c r="I117" s="2"/>
      <c r="J117" s="2"/>
    </row>
    <row r="118" spans="5:10" x14ac:dyDescent="0.2">
      <c r="E118" s="2"/>
      <c r="F118" s="2"/>
      <c r="G118" s="2"/>
      <c r="H118" s="2"/>
      <c r="I118" s="2"/>
      <c r="J118" s="2"/>
    </row>
    <row r="119" spans="5:10" x14ac:dyDescent="0.2">
      <c r="E119" s="2"/>
      <c r="F119" s="2"/>
      <c r="G119" s="2"/>
      <c r="H119" s="2"/>
      <c r="I119" s="2"/>
      <c r="J119" s="2"/>
    </row>
    <row r="120" spans="5:10" x14ac:dyDescent="0.2">
      <c r="E120" s="2"/>
      <c r="F120" s="2"/>
      <c r="G120" s="2"/>
      <c r="H120" s="2"/>
      <c r="I120" s="2"/>
      <c r="J120" s="2"/>
    </row>
    <row r="121" spans="5:10" x14ac:dyDescent="0.2">
      <c r="E121" s="2"/>
      <c r="F121" s="2"/>
      <c r="G121" s="2"/>
      <c r="H121" s="2"/>
      <c r="I121" s="2"/>
      <c r="J121" s="2"/>
    </row>
    <row r="122" spans="5:10" x14ac:dyDescent="0.2">
      <c r="E122" s="2"/>
      <c r="F122" s="2"/>
      <c r="G122" s="2"/>
      <c r="H122" s="2"/>
      <c r="I122" s="2"/>
      <c r="J122" s="2"/>
    </row>
    <row r="123" spans="5:10" x14ac:dyDescent="0.2">
      <c r="E123" s="2"/>
      <c r="F123" s="2"/>
      <c r="G123" s="2"/>
      <c r="H123" s="2"/>
      <c r="I123" s="2"/>
      <c r="J123" s="2"/>
    </row>
    <row r="124" spans="5:10" x14ac:dyDescent="0.2">
      <c r="E124" s="2"/>
      <c r="F124" s="2"/>
      <c r="G124" s="2"/>
      <c r="H124" s="2"/>
      <c r="I124" s="2"/>
      <c r="J124" s="2"/>
    </row>
    <row r="125" spans="5:10" x14ac:dyDescent="0.2">
      <c r="E125" s="2"/>
      <c r="F125" s="2"/>
      <c r="G125" s="2"/>
      <c r="H125" s="2"/>
      <c r="I125" s="2"/>
      <c r="J125" s="2"/>
    </row>
    <row r="126" spans="5:10" x14ac:dyDescent="0.2">
      <c r="E126" s="2"/>
      <c r="F126" s="2"/>
      <c r="G126" s="2"/>
      <c r="H126" s="2"/>
      <c r="I126" s="2"/>
      <c r="J126" s="2"/>
    </row>
    <row r="127" spans="5:10" x14ac:dyDescent="0.2">
      <c r="E127" s="2"/>
      <c r="F127" s="2"/>
      <c r="G127" s="2"/>
      <c r="H127" s="2"/>
      <c r="I127" s="2"/>
      <c r="J127" s="2"/>
    </row>
    <row r="128" spans="5:10" x14ac:dyDescent="0.2">
      <c r="E128" s="2"/>
      <c r="F128" s="2"/>
      <c r="G128" s="2"/>
      <c r="H128" s="2"/>
      <c r="I128" s="2"/>
      <c r="J128" s="2"/>
    </row>
    <row r="129" spans="5:10" x14ac:dyDescent="0.2">
      <c r="E129" s="2"/>
      <c r="F129" s="2"/>
      <c r="G129" s="2"/>
      <c r="H129" s="2"/>
      <c r="I129" s="2"/>
      <c r="J129" s="2"/>
    </row>
    <row r="130" spans="5:10" x14ac:dyDescent="0.2">
      <c r="E130" s="2"/>
      <c r="F130" s="2"/>
      <c r="G130" s="2"/>
      <c r="H130" s="2"/>
      <c r="I130" s="2"/>
      <c r="J130" s="2"/>
    </row>
    <row r="131" spans="5:10" x14ac:dyDescent="0.2">
      <c r="E131" s="2"/>
      <c r="F131" s="2"/>
      <c r="G131" s="2"/>
      <c r="H131" s="2"/>
      <c r="I131" s="2"/>
      <c r="J131" s="2"/>
    </row>
    <row r="132" spans="5:10" x14ac:dyDescent="0.2">
      <c r="E132" s="2"/>
      <c r="F132" s="2"/>
      <c r="G132" s="2"/>
      <c r="H132" s="2"/>
      <c r="I132" s="2"/>
      <c r="J132" s="2"/>
    </row>
    <row r="133" spans="5:10" x14ac:dyDescent="0.2">
      <c r="E133" s="2"/>
      <c r="F133" s="2"/>
      <c r="G133" s="2"/>
      <c r="H133" s="2"/>
      <c r="I133" s="2"/>
      <c r="J133" s="2"/>
    </row>
    <row r="134" spans="5:10" x14ac:dyDescent="0.2">
      <c r="E134" s="2"/>
      <c r="F134" s="2"/>
      <c r="G134" s="2"/>
      <c r="H134" s="2"/>
      <c r="I134" s="2"/>
      <c r="J134" s="2"/>
    </row>
    <row r="135" spans="5:10" x14ac:dyDescent="0.2">
      <c r="E135" s="2"/>
      <c r="F135" s="2"/>
      <c r="G135" s="2"/>
      <c r="H135" s="2"/>
      <c r="I135" s="2"/>
      <c r="J135" s="2"/>
    </row>
    <row r="136" spans="5:10" x14ac:dyDescent="0.2">
      <c r="E136" s="2"/>
      <c r="F136" s="2"/>
      <c r="G136" s="2"/>
      <c r="H136" s="2"/>
      <c r="I136" s="2"/>
      <c r="J136" s="2"/>
    </row>
    <row r="137" spans="5:10" x14ac:dyDescent="0.2">
      <c r="E137" s="2"/>
      <c r="F137" s="2"/>
      <c r="G137" s="2"/>
      <c r="H137" s="2"/>
      <c r="I137" s="2"/>
      <c r="J137" s="2"/>
    </row>
    <row r="138" spans="5:10" x14ac:dyDescent="0.2">
      <c r="E138" s="2"/>
      <c r="F138" s="2"/>
      <c r="G138" s="2"/>
      <c r="H138" s="2"/>
      <c r="I138" s="2"/>
      <c r="J138" s="2"/>
    </row>
    <row r="139" spans="5:10" x14ac:dyDescent="0.2">
      <c r="E139" s="2"/>
      <c r="F139" s="2"/>
      <c r="G139" s="2"/>
      <c r="H139" s="2"/>
      <c r="I139" s="2"/>
      <c r="J139" s="2"/>
    </row>
    <row r="140" spans="5:10" x14ac:dyDescent="0.2">
      <c r="E140" s="2"/>
      <c r="F140" s="2"/>
      <c r="G140" s="2"/>
      <c r="H140" s="2"/>
      <c r="I140" s="2"/>
      <c r="J140" s="2"/>
    </row>
    <row r="141" spans="5:10" x14ac:dyDescent="0.2">
      <c r="E141" s="2"/>
      <c r="F141" s="2"/>
      <c r="G141" s="2"/>
      <c r="H141" s="2"/>
      <c r="I141" s="2"/>
      <c r="J141" s="2"/>
    </row>
    <row r="142" spans="5:10" x14ac:dyDescent="0.2">
      <c r="E142" s="2"/>
      <c r="F142" s="2"/>
      <c r="G142" s="2"/>
      <c r="H142" s="2"/>
      <c r="I142" s="2"/>
      <c r="J142" s="2"/>
    </row>
    <row r="143" spans="5:10" x14ac:dyDescent="0.2">
      <c r="E143" s="2"/>
      <c r="F143" s="2"/>
      <c r="G143" s="2"/>
      <c r="H143" s="2"/>
      <c r="I143" s="2"/>
      <c r="J143" s="2"/>
    </row>
    <row r="144" spans="5:10" x14ac:dyDescent="0.2">
      <c r="E144" s="2"/>
      <c r="F144" s="2"/>
      <c r="G144" s="2"/>
      <c r="H144" s="2"/>
      <c r="I144" s="2"/>
      <c r="J144" s="2"/>
    </row>
    <row r="145" spans="5:10" x14ac:dyDescent="0.2">
      <c r="E145" s="2"/>
      <c r="F145" s="2"/>
      <c r="G145" s="2"/>
      <c r="H145" s="2"/>
      <c r="I145" s="2"/>
      <c r="J145" s="2"/>
    </row>
    <row r="146" spans="5:10" x14ac:dyDescent="0.2">
      <c r="E146" s="2"/>
      <c r="F146" s="2"/>
      <c r="G146" s="2"/>
      <c r="H146" s="2"/>
      <c r="I146" s="2"/>
      <c r="J146" s="2"/>
    </row>
    <row r="147" spans="5:10" x14ac:dyDescent="0.2">
      <c r="E147" s="2"/>
      <c r="F147" s="2"/>
      <c r="G147" s="2"/>
      <c r="H147" s="2"/>
      <c r="I147" s="2"/>
      <c r="J147" s="2"/>
    </row>
    <row r="148" spans="5:10" x14ac:dyDescent="0.2">
      <c r="E148" s="2"/>
      <c r="F148" s="2"/>
      <c r="G148" s="2"/>
      <c r="H148" s="2"/>
      <c r="I148" s="2"/>
      <c r="J148" s="2"/>
    </row>
    <row r="149" spans="5:10" x14ac:dyDescent="0.2">
      <c r="E149" s="2"/>
      <c r="F149" s="2"/>
      <c r="G149" s="2"/>
      <c r="H149" s="2"/>
      <c r="I149" s="2"/>
      <c r="J149" s="2"/>
    </row>
    <row r="150" spans="5:10" x14ac:dyDescent="0.2">
      <c r="E150" s="2"/>
      <c r="F150" s="2"/>
      <c r="G150" s="2"/>
      <c r="H150" s="2"/>
      <c r="I150" s="2"/>
      <c r="J150" s="2"/>
    </row>
    <row r="151" spans="5:10" x14ac:dyDescent="0.2">
      <c r="E151" s="2"/>
      <c r="F151" s="2"/>
      <c r="G151" s="2"/>
      <c r="H151" s="2"/>
      <c r="I151" s="2"/>
      <c r="J151" s="2"/>
    </row>
    <row r="152" spans="5:10" x14ac:dyDescent="0.2">
      <c r="E152" s="2"/>
      <c r="F152" s="2"/>
      <c r="G152" s="2"/>
      <c r="H152" s="2"/>
      <c r="I152" s="2"/>
      <c r="J152" s="2"/>
    </row>
    <row r="153" spans="5:10" x14ac:dyDescent="0.2">
      <c r="E153" s="2"/>
      <c r="F153" s="2"/>
      <c r="G153" s="2"/>
      <c r="H153" s="2"/>
      <c r="I153" s="2"/>
      <c r="J153" s="2"/>
    </row>
    <row r="154" spans="5:10" x14ac:dyDescent="0.2">
      <c r="E154" s="2"/>
      <c r="F154" s="2"/>
      <c r="G154" s="2"/>
      <c r="H154" s="2"/>
      <c r="I154" s="2"/>
      <c r="J154" s="2"/>
    </row>
    <row r="155" spans="5:10" x14ac:dyDescent="0.2">
      <c r="E155" s="2"/>
      <c r="F155" s="2"/>
      <c r="G155" s="2"/>
      <c r="H155" s="2"/>
      <c r="I155" s="2"/>
      <c r="J155" s="2"/>
    </row>
    <row r="156" spans="5:10" x14ac:dyDescent="0.2">
      <c r="E156" s="2"/>
      <c r="F156" s="2"/>
      <c r="G156" s="2"/>
      <c r="H156" s="2"/>
      <c r="I156" s="2"/>
      <c r="J156" s="2"/>
    </row>
    <row r="157" spans="5:10" x14ac:dyDescent="0.2">
      <c r="E157" s="2"/>
      <c r="F157" s="2"/>
      <c r="G157" s="2"/>
      <c r="H157" s="2"/>
      <c r="I157" s="2"/>
      <c r="J157" s="2"/>
    </row>
    <row r="158" spans="5:10" x14ac:dyDescent="0.2">
      <c r="E158" s="2"/>
      <c r="F158" s="2"/>
      <c r="G158" s="2"/>
      <c r="H158" s="2"/>
      <c r="I158" s="2"/>
      <c r="J158" s="2"/>
    </row>
    <row r="159" spans="5:10" x14ac:dyDescent="0.2">
      <c r="E159" s="2"/>
      <c r="F159" s="2"/>
      <c r="G159" s="2"/>
      <c r="H159" s="2"/>
      <c r="I159" s="2"/>
      <c r="J159" s="2"/>
    </row>
    <row r="160" spans="5:10" x14ac:dyDescent="0.2">
      <c r="E160" s="2"/>
      <c r="F160" s="2"/>
      <c r="G160" s="2"/>
      <c r="H160" s="2"/>
      <c r="I160" s="2"/>
      <c r="J160" s="2"/>
    </row>
    <row r="161" spans="5:10" x14ac:dyDescent="0.2">
      <c r="E161" s="2"/>
      <c r="F161" s="2"/>
      <c r="G161" s="2"/>
      <c r="H161" s="2"/>
      <c r="I161" s="2"/>
      <c r="J161" s="2"/>
    </row>
    <row r="162" spans="5:10" x14ac:dyDescent="0.2">
      <c r="E162" s="2"/>
      <c r="F162" s="2"/>
      <c r="G162" s="2"/>
      <c r="H162" s="2"/>
      <c r="I162" s="2"/>
      <c r="J162" s="2"/>
    </row>
    <row r="163" spans="5:10" x14ac:dyDescent="0.2">
      <c r="E163" s="2"/>
      <c r="F163" s="2"/>
      <c r="G163" s="2"/>
      <c r="H163" s="2"/>
      <c r="I163" s="2"/>
      <c r="J163" s="2"/>
    </row>
    <row r="164" spans="5:10" x14ac:dyDescent="0.2">
      <c r="E164" s="2"/>
      <c r="F164" s="2"/>
      <c r="G164" s="2"/>
      <c r="H164" s="2"/>
      <c r="I164" s="2"/>
      <c r="J164" s="2"/>
    </row>
    <row r="165" spans="5:10" x14ac:dyDescent="0.2">
      <c r="E165" s="2"/>
      <c r="F165" s="2"/>
      <c r="G165" s="2"/>
      <c r="H165" s="2"/>
      <c r="I165" s="2"/>
      <c r="J165" s="2"/>
    </row>
    <row r="166" spans="5:10" x14ac:dyDescent="0.2">
      <c r="E166" s="2"/>
      <c r="F166" s="2"/>
      <c r="G166" s="2"/>
      <c r="H166" s="2"/>
      <c r="I166" s="2"/>
      <c r="J166" s="2"/>
    </row>
    <row r="167" spans="5:10" x14ac:dyDescent="0.2">
      <c r="E167" s="2"/>
      <c r="F167" s="2"/>
      <c r="G167" s="2"/>
      <c r="H167" s="2"/>
      <c r="I167" s="2"/>
      <c r="J167" s="2"/>
    </row>
    <row r="168" spans="5:10" x14ac:dyDescent="0.2">
      <c r="E168" s="2"/>
      <c r="F168" s="2"/>
      <c r="G168" s="2"/>
      <c r="H168" s="2"/>
      <c r="I168" s="2"/>
      <c r="J168" s="2"/>
    </row>
    <row r="169" spans="5:10" x14ac:dyDescent="0.2">
      <c r="E169" s="2"/>
      <c r="F169" s="2"/>
      <c r="G169" s="2"/>
      <c r="H169" s="2"/>
      <c r="I169" s="2"/>
      <c r="J169" s="2"/>
    </row>
    <row r="170" spans="5:10" x14ac:dyDescent="0.2">
      <c r="E170" s="2"/>
      <c r="F170" s="2"/>
      <c r="G170" s="2"/>
      <c r="H170" s="2"/>
      <c r="I170" s="2"/>
      <c r="J170" s="2"/>
    </row>
    <row r="171" spans="5:10" x14ac:dyDescent="0.2">
      <c r="E171" s="2"/>
      <c r="F171" s="2"/>
      <c r="G171" s="2"/>
      <c r="H171" s="2"/>
      <c r="I171" s="2"/>
      <c r="J171" s="2"/>
    </row>
    <row r="172" spans="5:10" x14ac:dyDescent="0.2">
      <c r="E172" s="2"/>
      <c r="F172" s="2"/>
      <c r="G172" s="2"/>
      <c r="H172" s="2"/>
      <c r="I172" s="2"/>
      <c r="J172" s="2"/>
    </row>
    <row r="173" spans="5:10" x14ac:dyDescent="0.2">
      <c r="E173" s="2"/>
      <c r="F173" s="2"/>
      <c r="G173" s="2"/>
      <c r="H173" s="2"/>
      <c r="I173" s="2"/>
      <c r="J173" s="2"/>
    </row>
    <row r="174" spans="5:10" x14ac:dyDescent="0.2">
      <c r="E174" s="2"/>
      <c r="F174" s="2"/>
      <c r="G174" s="2"/>
      <c r="H174" s="2"/>
      <c r="I174" s="2"/>
      <c r="J174" s="2"/>
    </row>
    <row r="175" spans="5:10" x14ac:dyDescent="0.2">
      <c r="E175" s="2"/>
      <c r="F175" s="2"/>
      <c r="G175" s="2"/>
      <c r="H175" s="2"/>
      <c r="I175" s="2"/>
      <c r="J175" s="2"/>
    </row>
    <row r="176" spans="5:10" x14ac:dyDescent="0.2">
      <c r="E176" s="2"/>
      <c r="F176" s="2"/>
      <c r="G176" s="2"/>
      <c r="H176" s="2"/>
      <c r="I176" s="2"/>
      <c r="J176" s="2"/>
    </row>
    <row r="177" spans="5:10" x14ac:dyDescent="0.2">
      <c r="E177" s="2"/>
      <c r="F177" s="2"/>
      <c r="G177" s="2"/>
      <c r="H177" s="2"/>
      <c r="I177" s="2"/>
      <c r="J177" s="2"/>
    </row>
    <row r="178" spans="5:10" x14ac:dyDescent="0.2">
      <c r="E178" s="2"/>
      <c r="F178" s="2"/>
      <c r="G178" s="2"/>
      <c r="H178" s="2"/>
      <c r="I178" s="2"/>
      <c r="J178" s="2"/>
    </row>
    <row r="179" spans="5:10" x14ac:dyDescent="0.2">
      <c r="E179" s="2"/>
      <c r="F179" s="2"/>
      <c r="G179" s="2"/>
      <c r="H179" s="2"/>
      <c r="I179" s="2"/>
      <c r="J179" s="2"/>
    </row>
    <row r="180" spans="5:10" x14ac:dyDescent="0.2">
      <c r="E180" s="2"/>
      <c r="F180" s="2"/>
      <c r="G180" s="2"/>
      <c r="H180" s="2"/>
      <c r="I180" s="2"/>
      <c r="J180" s="2"/>
    </row>
    <row r="181" spans="5:10" x14ac:dyDescent="0.2">
      <c r="E181" s="2"/>
      <c r="F181" s="2"/>
      <c r="G181" s="2"/>
      <c r="H181" s="2"/>
      <c r="I181" s="2"/>
      <c r="J181" s="2"/>
    </row>
    <row r="182" spans="5:10" x14ac:dyDescent="0.2">
      <c r="E182" s="2"/>
      <c r="F182" s="2"/>
      <c r="G182" s="2"/>
      <c r="H182" s="2"/>
      <c r="I182" s="2"/>
      <c r="J182" s="2"/>
    </row>
    <row r="183" spans="5:10" x14ac:dyDescent="0.2">
      <c r="E183" s="2"/>
      <c r="F183" s="2"/>
      <c r="G183" s="2"/>
      <c r="H183" s="2"/>
      <c r="I183" s="2"/>
      <c r="J183" s="2"/>
    </row>
    <row r="184" spans="5:10" x14ac:dyDescent="0.2">
      <c r="E184" s="2"/>
      <c r="F184" s="2"/>
      <c r="G184" s="2"/>
      <c r="H184" s="2"/>
      <c r="I184" s="2"/>
      <c r="J184" s="2"/>
    </row>
    <row r="185" spans="5:10" x14ac:dyDescent="0.2">
      <c r="E185" s="2"/>
      <c r="F185" s="2"/>
      <c r="G185" s="2"/>
      <c r="H185" s="2"/>
      <c r="I185" s="2"/>
      <c r="J185" s="2"/>
    </row>
    <row r="186" spans="5:10" x14ac:dyDescent="0.2">
      <c r="E186" s="2"/>
      <c r="F186" s="2"/>
      <c r="G186" s="2"/>
      <c r="H186" s="2"/>
      <c r="I186" s="2"/>
      <c r="J186" s="2"/>
    </row>
    <row r="187" spans="5:10" x14ac:dyDescent="0.2">
      <c r="E187" s="2"/>
      <c r="F187" s="2"/>
      <c r="G187" s="2"/>
      <c r="H187" s="2"/>
      <c r="I187" s="2"/>
      <c r="J187" s="2"/>
    </row>
    <row r="188" spans="5:10" x14ac:dyDescent="0.2">
      <c r="E188" s="2"/>
      <c r="F188" s="2"/>
      <c r="G188" s="2"/>
      <c r="H188" s="2"/>
      <c r="I188" s="2"/>
      <c r="J188" s="2"/>
    </row>
    <row r="189" spans="5:10" x14ac:dyDescent="0.2">
      <c r="E189" s="2"/>
      <c r="F189" s="2"/>
      <c r="G189" s="2"/>
      <c r="H189" s="2"/>
      <c r="I189" s="2"/>
      <c r="J189" s="2"/>
    </row>
    <row r="190" spans="5:10" x14ac:dyDescent="0.2">
      <c r="E190" s="2"/>
      <c r="F190" s="2"/>
      <c r="G190" s="2"/>
      <c r="H190" s="2"/>
      <c r="I190" s="2"/>
      <c r="J190" s="2"/>
    </row>
    <row r="191" spans="5:10" x14ac:dyDescent="0.2">
      <c r="E191" s="2"/>
      <c r="F191" s="2"/>
      <c r="G191" s="2"/>
      <c r="H191" s="2"/>
      <c r="I191" s="2"/>
      <c r="J191" s="2"/>
    </row>
    <row r="192" spans="5:10" x14ac:dyDescent="0.2">
      <c r="E192" s="2"/>
      <c r="F192" s="2"/>
      <c r="G192" s="2"/>
      <c r="H192" s="2"/>
      <c r="I192" s="2"/>
      <c r="J192" s="2"/>
    </row>
    <row r="193" spans="5:10" x14ac:dyDescent="0.2">
      <c r="E193" s="2"/>
      <c r="F193" s="2"/>
      <c r="G193" s="2"/>
      <c r="H193" s="2"/>
      <c r="I193" s="2"/>
      <c r="J193" s="2"/>
    </row>
    <row r="194" spans="5:10" x14ac:dyDescent="0.2">
      <c r="E194" s="2"/>
      <c r="F194" s="2"/>
      <c r="G194" s="2"/>
      <c r="H194" s="2"/>
      <c r="I194" s="2"/>
      <c r="J194" s="2"/>
    </row>
    <row r="195" spans="5:10" x14ac:dyDescent="0.2">
      <c r="E195" s="2"/>
      <c r="F195" s="2"/>
      <c r="G195" s="2"/>
      <c r="H195" s="2"/>
      <c r="I195" s="2"/>
      <c r="J195" s="2"/>
    </row>
    <row r="196" spans="5:10" x14ac:dyDescent="0.2">
      <c r="E196" s="2"/>
      <c r="F196" s="2"/>
      <c r="G196" s="2"/>
      <c r="H196" s="2"/>
      <c r="I196" s="2"/>
      <c r="J196" s="2"/>
    </row>
    <row r="197" spans="5:10" x14ac:dyDescent="0.2">
      <c r="E197" s="2"/>
      <c r="F197" s="2"/>
      <c r="G197" s="2"/>
      <c r="H197" s="2"/>
      <c r="I197" s="2"/>
      <c r="J197" s="2"/>
    </row>
    <row r="198" spans="5:10" x14ac:dyDescent="0.2">
      <c r="E198" s="2"/>
      <c r="F198" s="2"/>
      <c r="G198" s="2"/>
      <c r="H198" s="2"/>
      <c r="I198" s="2"/>
      <c r="J198" s="2"/>
    </row>
    <row r="199" spans="5:10" x14ac:dyDescent="0.2">
      <c r="E199" s="2"/>
      <c r="F199" s="2"/>
      <c r="G199" s="2"/>
      <c r="H199" s="2"/>
      <c r="I199" s="2"/>
      <c r="J199" s="2"/>
    </row>
    <row r="200" spans="5:10" x14ac:dyDescent="0.2">
      <c r="E200" s="2"/>
      <c r="F200" s="2"/>
      <c r="G200" s="2"/>
      <c r="H200" s="2"/>
      <c r="I200" s="2"/>
      <c r="J200" s="2"/>
    </row>
    <row r="201" spans="5:10" x14ac:dyDescent="0.2">
      <c r="E201" s="2"/>
      <c r="F201" s="2"/>
      <c r="G201" s="2"/>
      <c r="H201" s="2"/>
      <c r="I201" s="2"/>
      <c r="J201" s="2"/>
    </row>
    <row r="202" spans="5:10" x14ac:dyDescent="0.2">
      <c r="E202" s="2"/>
      <c r="F202" s="2"/>
      <c r="G202" s="2"/>
      <c r="H202" s="2"/>
      <c r="I202" s="2"/>
      <c r="J202" s="2"/>
    </row>
    <row r="203" spans="5:10" x14ac:dyDescent="0.2">
      <c r="E203" s="2"/>
      <c r="F203" s="2"/>
      <c r="G203" s="2"/>
      <c r="H203" s="2"/>
      <c r="I203" s="2"/>
      <c r="J203" s="2"/>
    </row>
    <row r="204" spans="5:10" x14ac:dyDescent="0.2">
      <c r="E204" s="2"/>
      <c r="F204" s="2"/>
      <c r="G204" s="2"/>
      <c r="H204" s="2"/>
      <c r="I204" s="2"/>
      <c r="J204" s="2"/>
    </row>
    <row r="205" spans="5:10" x14ac:dyDescent="0.2">
      <c r="E205" s="2"/>
      <c r="F205" s="2"/>
      <c r="G205" s="2"/>
      <c r="H205" s="2"/>
      <c r="I205" s="2"/>
      <c r="J205" s="2"/>
    </row>
    <row r="206" spans="5:10" x14ac:dyDescent="0.2">
      <c r="E206" s="2"/>
      <c r="F206" s="2"/>
      <c r="G206" s="2"/>
      <c r="H206" s="2"/>
      <c r="I206" s="2"/>
      <c r="J206" s="2"/>
    </row>
    <row r="207" spans="5:10" x14ac:dyDescent="0.2">
      <c r="E207" s="2"/>
      <c r="F207" s="2"/>
      <c r="G207" s="2"/>
      <c r="H207" s="2"/>
      <c r="I207" s="2"/>
      <c r="J207" s="2"/>
    </row>
    <row r="208" spans="5:10" x14ac:dyDescent="0.2">
      <c r="E208" s="2"/>
      <c r="F208" s="2"/>
      <c r="G208" s="2"/>
      <c r="H208" s="2"/>
      <c r="I208" s="2"/>
      <c r="J208" s="2"/>
    </row>
    <row r="209" spans="5:10" x14ac:dyDescent="0.2">
      <c r="E209" s="2"/>
      <c r="F209" s="2"/>
      <c r="G209" s="2"/>
      <c r="H209" s="2"/>
      <c r="I209" s="2"/>
      <c r="J209" s="2"/>
    </row>
    <row r="210" spans="5:10" x14ac:dyDescent="0.2">
      <c r="E210" s="2"/>
      <c r="F210" s="2"/>
      <c r="G210" s="2"/>
      <c r="H210" s="2"/>
      <c r="I210" s="2"/>
      <c r="J210" s="2"/>
    </row>
    <row r="211" spans="5:10" x14ac:dyDescent="0.2">
      <c r="E211" s="2"/>
      <c r="F211" s="2"/>
      <c r="G211" s="2"/>
      <c r="H211" s="2"/>
      <c r="I211" s="2"/>
      <c r="J211" s="2"/>
    </row>
    <row r="212" spans="5:10" x14ac:dyDescent="0.2">
      <c r="E212" s="2"/>
      <c r="F212" s="2"/>
      <c r="G212" s="2"/>
      <c r="H212" s="2"/>
      <c r="I212" s="2"/>
      <c r="J212" s="2"/>
    </row>
    <row r="213" spans="5:10" x14ac:dyDescent="0.2">
      <c r="E213" s="2"/>
      <c r="F213" s="2"/>
      <c r="G213" s="2"/>
      <c r="H213" s="2"/>
      <c r="I213" s="2"/>
      <c r="J213" s="2"/>
    </row>
    <row r="214" spans="5:10" x14ac:dyDescent="0.2">
      <c r="E214" s="2"/>
      <c r="F214" s="2"/>
      <c r="G214" s="2"/>
      <c r="H214" s="2"/>
      <c r="I214" s="2"/>
      <c r="J214" s="2"/>
    </row>
    <row r="215" spans="5:10" x14ac:dyDescent="0.2">
      <c r="E215" s="2"/>
      <c r="F215" s="2"/>
      <c r="G215" s="2"/>
      <c r="H215" s="2"/>
      <c r="I215" s="2"/>
      <c r="J215" s="2"/>
    </row>
    <row r="216" spans="5:10" x14ac:dyDescent="0.2">
      <c r="E216" s="2"/>
      <c r="F216" s="2"/>
      <c r="G216" s="2"/>
      <c r="H216" s="2"/>
      <c r="I216" s="2"/>
      <c r="J216" s="2"/>
    </row>
    <row r="217" spans="5:10" x14ac:dyDescent="0.2">
      <c r="E217" s="2"/>
      <c r="F217" s="2"/>
      <c r="G217" s="2"/>
      <c r="H217" s="2"/>
      <c r="I217" s="2"/>
      <c r="J217" s="2"/>
    </row>
    <row r="218" spans="5:10" x14ac:dyDescent="0.2">
      <c r="E218" s="2"/>
      <c r="F218" s="2"/>
      <c r="G218" s="2"/>
      <c r="H218" s="2"/>
      <c r="I218" s="2"/>
      <c r="J218" s="2"/>
    </row>
    <row r="219" spans="5:10" x14ac:dyDescent="0.2">
      <c r="E219" s="2"/>
      <c r="F219" s="2"/>
      <c r="G219" s="2"/>
      <c r="H219" s="2"/>
      <c r="I219" s="2"/>
      <c r="J219" s="2"/>
    </row>
    <row r="220" spans="5:10" x14ac:dyDescent="0.2">
      <c r="E220" s="2"/>
      <c r="F220" s="2"/>
      <c r="G220" s="2"/>
      <c r="H220" s="2"/>
      <c r="I220" s="2"/>
      <c r="J220" s="2"/>
    </row>
    <row r="221" spans="5:10" x14ac:dyDescent="0.2">
      <c r="E221" s="2"/>
      <c r="F221" s="2"/>
      <c r="G221" s="2"/>
      <c r="H221" s="2"/>
      <c r="I221" s="2"/>
      <c r="J221" s="2"/>
    </row>
    <row r="222" spans="5:10" x14ac:dyDescent="0.2">
      <c r="E222" s="2"/>
      <c r="F222" s="2"/>
      <c r="G222" s="2"/>
      <c r="H222" s="2"/>
      <c r="I222" s="2"/>
      <c r="J222" s="2"/>
    </row>
    <row r="223" spans="5:10" x14ac:dyDescent="0.2">
      <c r="E223" s="2"/>
      <c r="F223" s="2"/>
      <c r="G223" s="2"/>
      <c r="H223" s="2"/>
      <c r="I223" s="2"/>
      <c r="J223" s="2"/>
    </row>
    <row r="224" spans="5:10" x14ac:dyDescent="0.2">
      <c r="E224" s="2"/>
      <c r="F224" s="2"/>
      <c r="G224" s="2"/>
      <c r="H224" s="2"/>
      <c r="I224" s="2"/>
      <c r="J224" s="2"/>
    </row>
    <row r="225" spans="5:10" x14ac:dyDescent="0.2">
      <c r="E225" s="2"/>
      <c r="F225" s="2"/>
      <c r="G225" s="2"/>
      <c r="H225" s="2"/>
      <c r="I225" s="2"/>
      <c r="J225" s="2"/>
    </row>
    <row r="226" spans="5:10" x14ac:dyDescent="0.2">
      <c r="E226" s="2"/>
      <c r="F226" s="2"/>
      <c r="G226" s="2"/>
      <c r="H226" s="2"/>
      <c r="I226" s="2"/>
      <c r="J226" s="2"/>
    </row>
    <row r="227" spans="5:10" x14ac:dyDescent="0.2">
      <c r="E227" s="2"/>
      <c r="F227" s="2"/>
      <c r="G227" s="2"/>
      <c r="H227" s="2"/>
      <c r="I227" s="2"/>
      <c r="J227" s="2"/>
    </row>
    <row r="228" spans="5:10" x14ac:dyDescent="0.2">
      <c r="E228" s="2"/>
      <c r="F228" s="2"/>
      <c r="G228" s="2"/>
      <c r="H228" s="2"/>
      <c r="I228" s="2"/>
      <c r="J228" s="2"/>
    </row>
    <row r="229" spans="5:10" x14ac:dyDescent="0.2">
      <c r="E229" s="2"/>
      <c r="F229" s="2"/>
      <c r="G229" s="2"/>
      <c r="H229" s="2"/>
      <c r="I229" s="2"/>
      <c r="J229" s="2"/>
    </row>
    <row r="230" spans="5:10" x14ac:dyDescent="0.2">
      <c r="E230" s="2"/>
      <c r="F230" s="2"/>
      <c r="G230" s="2"/>
      <c r="H230" s="2"/>
      <c r="I230" s="2"/>
      <c r="J230" s="2"/>
    </row>
    <row r="231" spans="5:10" x14ac:dyDescent="0.2">
      <c r="E231" s="2"/>
      <c r="F231" s="2"/>
      <c r="G231" s="2"/>
      <c r="H231" s="2"/>
      <c r="I231" s="2"/>
      <c r="J231" s="2"/>
    </row>
    <row r="232" spans="5:10" x14ac:dyDescent="0.2">
      <c r="E232" s="2"/>
      <c r="F232" s="2"/>
      <c r="G232" s="2"/>
      <c r="H232" s="2"/>
      <c r="I232" s="2"/>
      <c r="J232" s="2"/>
    </row>
    <row r="233" spans="5:10" x14ac:dyDescent="0.2">
      <c r="E233" s="2"/>
      <c r="F233" s="2"/>
      <c r="G233" s="2"/>
      <c r="H233" s="2"/>
      <c r="I233" s="2"/>
      <c r="J233" s="2"/>
    </row>
  </sheetData>
  <mergeCells count="2">
    <mergeCell ref="A1:I1"/>
    <mergeCell ref="A3:I3"/>
  </mergeCells>
  <phoneticPr fontId="0" type="noConversion"/>
  <pageMargins left="0.5" right="0.5" top="0.75" bottom="0.5" header="0.5" footer="0.5"/>
  <pageSetup orientation="portrait" r:id="rId1"/>
  <headerFooter alignWithMargins="0"/>
  <rowBreaks count="1" manualBreakCount="1">
    <brk id="5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A7" sqref="A7"/>
    </sheetView>
  </sheetViews>
  <sheetFormatPr defaultRowHeight="12.75" x14ac:dyDescent="0.2"/>
  <sheetData>
    <row r="1" spans="1:4" ht="18.75" thickBot="1" x14ac:dyDescent="0.3">
      <c r="A1" s="124" t="s">
        <v>253</v>
      </c>
      <c r="B1" s="125"/>
      <c r="C1" s="125"/>
      <c r="D1" s="125"/>
    </row>
    <row r="2" spans="1:4" x14ac:dyDescent="0.2">
      <c r="A2" s="6" t="s">
        <v>254</v>
      </c>
    </row>
    <row r="3" spans="1:4" x14ac:dyDescent="0.2">
      <c r="A3" s="6" t="s">
        <v>255</v>
      </c>
    </row>
    <row r="5" spans="1:4" x14ac:dyDescent="0.2">
      <c r="C5" t="s">
        <v>190</v>
      </c>
    </row>
    <row r="6" spans="1:4" x14ac:dyDescent="0.2">
      <c r="A6" t="s">
        <v>470</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B5" sqref="B5"/>
    </sheetView>
  </sheetViews>
  <sheetFormatPr defaultRowHeight="12.75" x14ac:dyDescent="0.2"/>
  <sheetData>
    <row r="1" spans="1:9" x14ac:dyDescent="0.2">
      <c r="A1" s="115" t="s">
        <v>238</v>
      </c>
      <c r="B1" s="116"/>
      <c r="C1" s="116"/>
      <c r="D1" s="116"/>
      <c r="E1" s="116"/>
      <c r="F1" s="116"/>
      <c r="G1" s="116"/>
      <c r="H1" s="116"/>
      <c r="I1" s="116"/>
    </row>
    <row r="3" spans="1:9" x14ac:dyDescent="0.2">
      <c r="A3" s="113" t="s">
        <v>354</v>
      </c>
    </row>
    <row r="4" spans="1:9" x14ac:dyDescent="0.2">
      <c r="B4" s="113" t="s">
        <v>355</v>
      </c>
    </row>
    <row r="5" spans="1:9" x14ac:dyDescent="0.2">
      <c r="B5" t="s">
        <v>269</v>
      </c>
    </row>
    <row r="6" spans="1:9" x14ac:dyDescent="0.2">
      <c r="B6" t="s">
        <v>240</v>
      </c>
    </row>
    <row r="8" spans="1:9" x14ac:dyDescent="0.2">
      <c r="A8" t="s">
        <v>257</v>
      </c>
    </row>
    <row r="9" spans="1:9" x14ac:dyDescent="0.2">
      <c r="B9" t="s">
        <v>258</v>
      </c>
    </row>
    <row r="11" spans="1:9" x14ac:dyDescent="0.2">
      <c r="A11" t="s">
        <v>239</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A8" sqref="A8"/>
    </sheetView>
  </sheetViews>
  <sheetFormatPr defaultRowHeight="12.75" x14ac:dyDescent="0.2"/>
  <sheetData>
    <row r="1" spans="1:3" x14ac:dyDescent="0.2">
      <c r="A1" s="6" t="s">
        <v>112</v>
      </c>
    </row>
    <row r="2" spans="1:3" x14ac:dyDescent="0.2">
      <c r="A2" s="6" t="s">
        <v>133</v>
      </c>
    </row>
    <row r="3" spans="1:3" x14ac:dyDescent="0.2">
      <c r="A3" s="6" t="s">
        <v>111</v>
      </c>
    </row>
    <row r="5" spans="1:3" x14ac:dyDescent="0.2">
      <c r="C5" t="s">
        <v>190</v>
      </c>
    </row>
    <row r="7" spans="1:3" x14ac:dyDescent="0.2">
      <c r="A7" t="s">
        <v>470</v>
      </c>
    </row>
  </sheetData>
  <phoneticPr fontId="0" type="noConversion"/>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8" sqref="A8"/>
    </sheetView>
  </sheetViews>
  <sheetFormatPr defaultRowHeight="12.75" x14ac:dyDescent="0.2"/>
  <sheetData>
    <row r="1" spans="1:1" x14ac:dyDescent="0.2">
      <c r="A1" s="6" t="s">
        <v>110</v>
      </c>
    </row>
    <row r="2" spans="1:1" x14ac:dyDescent="0.2">
      <c r="A2" s="6" t="s">
        <v>132</v>
      </c>
    </row>
    <row r="3" spans="1:1" x14ac:dyDescent="0.2">
      <c r="A3" s="6" t="s">
        <v>111</v>
      </c>
    </row>
    <row r="7" spans="1:1" x14ac:dyDescent="0.2">
      <c r="A7" t="s">
        <v>470</v>
      </c>
    </row>
  </sheetData>
  <phoneticPr fontId="0"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8" sqref="A8"/>
    </sheetView>
  </sheetViews>
  <sheetFormatPr defaultRowHeight="12.75" x14ac:dyDescent="0.2"/>
  <sheetData>
    <row r="1" spans="1:1" x14ac:dyDescent="0.2">
      <c r="A1" s="6" t="s">
        <v>229</v>
      </c>
    </row>
    <row r="2" spans="1:1" x14ac:dyDescent="0.2">
      <c r="A2" s="6" t="s">
        <v>230</v>
      </c>
    </row>
    <row r="3" spans="1:1" x14ac:dyDescent="0.2">
      <c r="A3" s="6" t="s">
        <v>111</v>
      </c>
    </row>
    <row r="7" spans="1:1" x14ac:dyDescent="0.2">
      <c r="A7" t="s">
        <v>470</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7" sqref="A7"/>
    </sheetView>
  </sheetViews>
  <sheetFormatPr defaultRowHeight="12.75" x14ac:dyDescent="0.2"/>
  <sheetData>
    <row r="1" spans="1:1" ht="18" x14ac:dyDescent="0.25">
      <c r="A1" s="117" t="s">
        <v>256</v>
      </c>
    </row>
    <row r="3" spans="1:1" x14ac:dyDescent="0.2">
      <c r="A3" s="6" t="s">
        <v>325</v>
      </c>
    </row>
    <row r="6" spans="1:1" x14ac:dyDescent="0.2">
      <c r="A6" t="s">
        <v>470</v>
      </c>
    </row>
    <row r="8" spans="1:1" ht="18" x14ac:dyDescent="0.25">
      <c r="A8" s="37"/>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showGridLines="0" topLeftCell="A11" zoomScaleNormal="100" workbookViewId="0">
      <selection activeCell="A31" sqref="A31:XFD31"/>
    </sheetView>
  </sheetViews>
  <sheetFormatPr defaultColWidth="9.140625" defaultRowHeight="12.75" x14ac:dyDescent="0.2"/>
  <cols>
    <col min="1" max="1" width="95" style="138" customWidth="1"/>
    <col min="2" max="8" width="9.140625" style="113"/>
    <col min="9" max="9" width="12.28515625" style="113" customWidth="1"/>
    <col min="10" max="16384" width="9.140625" style="113"/>
  </cols>
  <sheetData>
    <row r="1" spans="1:18" s="135" customFormat="1" ht="18" x14ac:dyDescent="0.25">
      <c r="A1" s="165" t="s">
        <v>326</v>
      </c>
      <c r="B1" s="166"/>
      <c r="C1" s="166"/>
      <c r="D1" s="166"/>
      <c r="E1" s="166"/>
      <c r="F1" s="166"/>
      <c r="G1" s="166"/>
      <c r="H1" s="166"/>
      <c r="I1" s="166"/>
      <c r="J1" s="166"/>
      <c r="K1" s="166"/>
      <c r="L1" s="166"/>
      <c r="M1" s="166"/>
      <c r="N1" s="166"/>
      <c r="O1" s="166"/>
      <c r="P1" s="166"/>
    </row>
    <row r="2" spans="1:18" s="135" customFormat="1" ht="18" x14ac:dyDescent="0.25">
      <c r="A2" s="165"/>
      <c r="B2" s="166"/>
      <c r="C2" s="166"/>
      <c r="D2" s="166"/>
      <c r="E2" s="166"/>
      <c r="F2" s="166"/>
      <c r="G2" s="166"/>
      <c r="H2" s="166"/>
      <c r="I2" s="166"/>
      <c r="J2" s="166"/>
      <c r="K2" s="166"/>
      <c r="L2" s="166"/>
      <c r="M2" s="166"/>
      <c r="N2" s="166"/>
      <c r="O2" s="166"/>
      <c r="P2" s="166"/>
    </row>
    <row r="3" spans="1:18" s="112" customFormat="1" ht="30" x14ac:dyDescent="0.2">
      <c r="A3" s="167" t="s">
        <v>327</v>
      </c>
      <c r="B3" s="168"/>
      <c r="C3" s="168"/>
      <c r="D3" s="168"/>
      <c r="E3" s="168"/>
      <c r="F3" s="168"/>
      <c r="G3" s="168"/>
      <c r="H3" s="168"/>
      <c r="I3" s="168"/>
      <c r="J3" s="168"/>
      <c r="K3" s="168"/>
      <c r="L3" s="168"/>
      <c r="M3" s="168"/>
      <c r="N3" s="168"/>
      <c r="O3" s="168"/>
      <c r="P3" s="168"/>
    </row>
    <row r="4" spans="1:18" ht="15" x14ac:dyDescent="0.2">
      <c r="A4" s="169"/>
      <c r="B4" s="98"/>
      <c r="C4" s="98"/>
      <c r="D4" s="98"/>
      <c r="E4" s="98"/>
      <c r="F4" s="98"/>
      <c r="G4" s="98"/>
      <c r="H4" s="98"/>
      <c r="I4" s="98"/>
      <c r="J4" s="98"/>
      <c r="K4" s="98"/>
      <c r="L4" s="98"/>
      <c r="M4" s="98"/>
      <c r="N4" s="98"/>
      <c r="O4" s="98"/>
      <c r="P4" s="98"/>
      <c r="Q4" s="103"/>
      <c r="R4" s="103"/>
    </row>
    <row r="5" spans="1:18" ht="15" x14ac:dyDescent="0.2">
      <c r="A5" s="170" t="s">
        <v>328</v>
      </c>
      <c r="B5" s="98"/>
      <c r="C5" s="98"/>
      <c r="D5" s="98"/>
      <c r="E5" s="98"/>
      <c r="F5" s="98"/>
      <c r="G5" s="98"/>
      <c r="H5" s="98"/>
      <c r="I5" s="98"/>
      <c r="J5" s="98"/>
      <c r="K5" s="98"/>
      <c r="L5" s="98"/>
      <c r="M5" s="98"/>
      <c r="N5" s="98"/>
      <c r="O5" s="98"/>
      <c r="P5" s="98"/>
      <c r="Q5" s="103"/>
      <c r="R5" s="103"/>
    </row>
    <row r="6" spans="1:18" ht="15" x14ac:dyDescent="0.2">
      <c r="A6" s="171"/>
      <c r="B6" s="98"/>
      <c r="C6" s="98"/>
      <c r="D6" s="98"/>
      <c r="E6" s="98"/>
      <c r="F6" s="98"/>
      <c r="G6" s="98"/>
      <c r="H6" s="98"/>
      <c r="I6" s="98"/>
      <c r="J6" s="98"/>
      <c r="K6" s="98"/>
      <c r="L6" s="98"/>
      <c r="M6" s="98"/>
      <c r="N6" s="98"/>
      <c r="O6" s="98"/>
      <c r="P6" s="98"/>
      <c r="Q6" s="103"/>
      <c r="R6" s="103"/>
    </row>
    <row r="7" spans="1:18" ht="15" x14ac:dyDescent="0.2">
      <c r="A7" s="172" t="s">
        <v>232</v>
      </c>
      <c r="B7" s="98"/>
      <c r="C7" s="98"/>
      <c r="D7" s="98"/>
      <c r="E7" s="98"/>
      <c r="F7" s="98"/>
      <c r="G7" s="98"/>
      <c r="H7" s="98"/>
      <c r="I7" s="98"/>
      <c r="J7" s="98"/>
      <c r="K7" s="98"/>
      <c r="L7" s="98"/>
      <c r="M7" s="98"/>
      <c r="N7" s="98"/>
      <c r="O7" s="98"/>
      <c r="P7" s="98"/>
      <c r="Q7" s="103"/>
      <c r="R7" s="103"/>
    </row>
    <row r="8" spans="1:18" ht="15" x14ac:dyDescent="0.2">
      <c r="A8" s="171"/>
      <c r="B8" s="98"/>
      <c r="C8" s="98"/>
      <c r="D8" s="98"/>
      <c r="E8" s="98"/>
      <c r="F8" s="98"/>
      <c r="G8" s="98"/>
      <c r="H8" s="98"/>
      <c r="I8" s="98"/>
      <c r="J8" s="98"/>
      <c r="K8" s="98"/>
      <c r="L8" s="98"/>
      <c r="M8" s="98"/>
      <c r="N8" s="98"/>
      <c r="O8" s="98"/>
      <c r="P8" s="98"/>
      <c r="Q8" s="103"/>
      <c r="R8" s="103"/>
    </row>
    <row r="9" spans="1:18" ht="38.25" x14ac:dyDescent="0.2">
      <c r="A9" s="171" t="s">
        <v>329</v>
      </c>
      <c r="B9" s="98"/>
      <c r="C9" s="98"/>
      <c r="D9" s="98"/>
      <c r="E9" s="98"/>
      <c r="F9" s="98"/>
      <c r="G9" s="98"/>
      <c r="H9" s="98"/>
      <c r="I9" s="98"/>
      <c r="J9" s="98"/>
      <c r="K9" s="98"/>
      <c r="L9" s="98"/>
      <c r="M9" s="98"/>
      <c r="N9" s="98"/>
      <c r="O9" s="98"/>
      <c r="P9" s="98"/>
      <c r="Q9" s="103"/>
      <c r="R9" s="103"/>
    </row>
    <row r="10" spans="1:18" ht="15" x14ac:dyDescent="0.2">
      <c r="A10" s="171"/>
      <c r="B10" s="98"/>
      <c r="C10" s="98"/>
      <c r="D10" s="98"/>
      <c r="E10" s="98"/>
      <c r="F10" s="98"/>
      <c r="G10" s="98"/>
      <c r="H10" s="98"/>
      <c r="I10" s="98"/>
      <c r="J10" s="98"/>
      <c r="K10" s="98"/>
      <c r="L10" s="98"/>
      <c r="M10" s="98"/>
      <c r="N10" s="98"/>
      <c r="O10" s="98"/>
      <c r="P10" s="98"/>
      <c r="Q10" s="103"/>
      <c r="R10" s="103"/>
    </row>
    <row r="11" spans="1:18" ht="25.5" x14ac:dyDescent="0.2">
      <c r="A11" s="171" t="s">
        <v>330</v>
      </c>
      <c r="B11" s="98"/>
      <c r="C11" s="98"/>
      <c r="D11" s="98"/>
      <c r="E11" s="98"/>
      <c r="F11" s="98"/>
      <c r="G11" s="98"/>
      <c r="H11" s="98"/>
      <c r="I11" s="98"/>
      <c r="J11" s="98"/>
      <c r="K11" s="98"/>
      <c r="L11" s="98"/>
      <c r="M11" s="98"/>
      <c r="N11" s="98"/>
      <c r="O11" s="98"/>
      <c r="P11" s="98"/>
      <c r="Q11" s="103"/>
      <c r="R11" s="103"/>
    </row>
    <row r="12" spans="1:18" ht="15" x14ac:dyDescent="0.2">
      <c r="A12" s="171"/>
      <c r="B12" s="98"/>
      <c r="C12" s="98"/>
      <c r="D12" s="98"/>
      <c r="E12" s="98"/>
      <c r="F12" s="98"/>
      <c r="G12" s="98"/>
      <c r="H12" s="98"/>
      <c r="I12" s="98"/>
      <c r="J12" s="98"/>
      <c r="K12" s="98"/>
      <c r="L12" s="98"/>
      <c r="M12" s="98"/>
      <c r="N12" s="98"/>
      <c r="O12" s="98"/>
      <c r="P12" s="98"/>
      <c r="Q12" s="103"/>
      <c r="R12" s="103"/>
    </row>
    <row r="13" spans="1:18" ht="38.25" x14ac:dyDescent="0.2">
      <c r="A13" s="171" t="s">
        <v>331</v>
      </c>
      <c r="B13" s="98"/>
      <c r="C13" s="98"/>
      <c r="D13" s="98"/>
      <c r="E13" s="98"/>
      <c r="F13" s="98"/>
      <c r="G13" s="98"/>
      <c r="H13" s="98"/>
      <c r="I13" s="98"/>
      <c r="J13" s="98"/>
      <c r="K13" s="98"/>
      <c r="L13" s="98"/>
      <c r="M13" s="98"/>
      <c r="N13" s="98"/>
      <c r="O13" s="98"/>
      <c r="P13" s="98"/>
      <c r="Q13" s="103"/>
      <c r="R13" s="103"/>
    </row>
    <row r="14" spans="1:18" ht="15" x14ac:dyDescent="0.2">
      <c r="A14" s="171"/>
      <c r="B14" s="98"/>
      <c r="C14" s="98"/>
      <c r="D14" s="98"/>
      <c r="E14" s="98"/>
      <c r="F14" s="98"/>
      <c r="G14" s="98"/>
      <c r="H14" s="98"/>
      <c r="I14" s="98"/>
      <c r="J14" s="98"/>
      <c r="K14" s="98"/>
      <c r="L14" s="98"/>
      <c r="M14" s="98"/>
      <c r="N14" s="98"/>
      <c r="O14" s="98"/>
      <c r="P14" s="98"/>
      <c r="Q14" s="103"/>
      <c r="R14" s="103"/>
    </row>
    <row r="15" spans="1:18" ht="38.25" x14ac:dyDescent="0.2">
      <c r="A15" s="171" t="s">
        <v>332</v>
      </c>
      <c r="B15" s="98"/>
      <c r="C15" s="98"/>
      <c r="D15" s="98"/>
      <c r="E15" s="98"/>
      <c r="F15" s="98"/>
      <c r="G15" s="98"/>
      <c r="H15" s="98"/>
      <c r="I15" s="98"/>
      <c r="J15" s="98"/>
      <c r="K15" s="98"/>
      <c r="L15" s="98"/>
      <c r="M15" s="98"/>
      <c r="N15" s="98"/>
      <c r="O15" s="98"/>
      <c r="P15" s="98"/>
      <c r="Q15" s="103"/>
      <c r="R15" s="103"/>
    </row>
    <row r="16" spans="1:18" s="176" customFormat="1" ht="15" x14ac:dyDescent="0.2">
      <c r="A16" s="173" t="s">
        <v>333</v>
      </c>
      <c r="B16" s="174"/>
      <c r="C16" s="174"/>
      <c r="D16" s="174"/>
      <c r="E16" s="174"/>
      <c r="F16" s="174"/>
      <c r="G16" s="174"/>
      <c r="H16" s="174"/>
      <c r="I16" s="174"/>
      <c r="J16" s="174"/>
      <c r="K16" s="174"/>
      <c r="L16" s="174"/>
      <c r="M16" s="174"/>
      <c r="N16" s="174"/>
      <c r="O16" s="174"/>
      <c r="P16" s="174"/>
      <c r="Q16" s="175"/>
      <c r="R16" s="175"/>
    </row>
    <row r="17" spans="1:18" s="176" customFormat="1" ht="15" x14ac:dyDescent="0.2">
      <c r="A17" s="173" t="s">
        <v>334</v>
      </c>
      <c r="B17" s="174"/>
      <c r="C17" s="174"/>
      <c r="D17" s="174"/>
      <c r="E17" s="174"/>
      <c r="F17" s="174"/>
      <c r="G17" s="174"/>
      <c r="H17" s="174"/>
      <c r="I17" s="174"/>
      <c r="J17" s="174"/>
      <c r="K17" s="174"/>
      <c r="L17" s="174"/>
      <c r="M17" s="174"/>
      <c r="N17" s="174"/>
      <c r="O17" s="174"/>
      <c r="P17" s="174"/>
      <c r="Q17" s="175"/>
      <c r="R17" s="175"/>
    </row>
    <row r="18" spans="1:18" s="176" customFormat="1" ht="15" x14ac:dyDescent="0.2">
      <c r="A18" s="173" t="s">
        <v>335</v>
      </c>
      <c r="B18" s="174"/>
      <c r="C18" s="174"/>
      <c r="D18" s="174"/>
      <c r="E18" s="174"/>
      <c r="F18" s="174"/>
      <c r="G18" s="174"/>
      <c r="H18" s="174"/>
      <c r="I18" s="174"/>
      <c r="J18" s="174"/>
      <c r="K18" s="174"/>
      <c r="L18" s="174"/>
      <c r="M18" s="174"/>
      <c r="N18" s="174"/>
      <c r="O18" s="174"/>
      <c r="P18" s="174"/>
      <c r="Q18" s="175"/>
      <c r="R18" s="175"/>
    </row>
    <row r="19" spans="1:18" ht="15" x14ac:dyDescent="0.2">
      <c r="A19" s="177"/>
      <c r="B19" s="98"/>
      <c r="C19" s="98"/>
      <c r="D19" s="98"/>
      <c r="E19" s="98"/>
      <c r="F19" s="98"/>
      <c r="G19" s="98"/>
      <c r="H19" s="98"/>
      <c r="I19" s="98"/>
      <c r="J19" s="98"/>
      <c r="K19" s="98"/>
      <c r="L19" s="98"/>
      <c r="M19" s="98"/>
      <c r="N19" s="98"/>
      <c r="O19" s="98"/>
      <c r="P19" s="98"/>
      <c r="Q19" s="103"/>
      <c r="R19" s="103"/>
    </row>
    <row r="20" spans="1:18" ht="15" x14ac:dyDescent="0.2">
      <c r="A20" s="178" t="s">
        <v>336</v>
      </c>
      <c r="B20" s="179"/>
      <c r="C20" s="179"/>
      <c r="D20" s="179"/>
      <c r="E20" s="179"/>
      <c r="F20" s="179"/>
      <c r="G20" s="179"/>
      <c r="H20" s="179"/>
      <c r="I20" s="179"/>
      <c r="J20" s="98"/>
      <c r="K20" s="98"/>
      <c r="L20" s="98"/>
      <c r="M20" s="98"/>
      <c r="N20" s="98"/>
      <c r="O20" s="98"/>
      <c r="P20" s="98"/>
      <c r="Q20" s="103"/>
      <c r="R20" s="103"/>
    </row>
    <row r="21" spans="1:18" ht="25.5" x14ac:dyDescent="0.2">
      <c r="A21" s="180" t="s">
        <v>233</v>
      </c>
      <c r="C21" s="98"/>
      <c r="D21" s="98"/>
      <c r="E21" s="98"/>
      <c r="F21" s="98"/>
      <c r="G21" s="98"/>
      <c r="H21" s="98"/>
      <c r="I21" s="98"/>
      <c r="J21" s="98"/>
      <c r="K21" s="98"/>
      <c r="L21" s="98"/>
      <c r="M21" s="98"/>
      <c r="N21" s="98"/>
      <c r="O21" s="98"/>
      <c r="P21" s="98"/>
      <c r="Q21" s="103"/>
      <c r="R21" s="103"/>
    </row>
    <row r="22" spans="1:18" ht="15" x14ac:dyDescent="0.2">
      <c r="A22" s="180" t="s">
        <v>234</v>
      </c>
      <c r="C22" s="98"/>
      <c r="D22" s="98"/>
      <c r="E22" s="98"/>
      <c r="F22" s="98"/>
      <c r="G22" s="98"/>
      <c r="H22" s="98"/>
      <c r="I22" s="98"/>
      <c r="J22" s="98"/>
      <c r="K22" s="98"/>
      <c r="L22" s="98"/>
      <c r="M22" s="98"/>
      <c r="N22" s="98"/>
      <c r="O22" s="98"/>
      <c r="P22" s="98"/>
      <c r="Q22" s="103"/>
      <c r="R22" s="103"/>
    </row>
    <row r="23" spans="1:18" ht="15" x14ac:dyDescent="0.2">
      <c r="A23" s="180"/>
      <c r="B23" s="98"/>
      <c r="C23" s="98"/>
      <c r="D23" s="98"/>
      <c r="E23" s="98"/>
      <c r="F23" s="98"/>
      <c r="G23" s="98"/>
      <c r="H23" s="98"/>
      <c r="I23" s="98"/>
      <c r="J23" s="98"/>
      <c r="K23" s="98"/>
      <c r="L23" s="98"/>
      <c r="M23" s="98"/>
      <c r="N23" s="98"/>
      <c r="O23" s="98"/>
      <c r="P23" s="98"/>
      <c r="Q23" s="103"/>
      <c r="R23" s="103"/>
    </row>
    <row r="24" spans="1:18" ht="15" x14ac:dyDescent="0.2">
      <c r="A24" s="171" t="s">
        <v>337</v>
      </c>
      <c r="B24" s="179"/>
      <c r="C24" s="179"/>
      <c r="D24" s="179"/>
      <c r="E24" s="179"/>
      <c r="F24" s="179"/>
      <c r="G24" s="179"/>
      <c r="H24" s="179"/>
      <c r="I24" s="179"/>
      <c r="J24" s="98"/>
      <c r="K24" s="98"/>
      <c r="L24" s="98"/>
      <c r="M24" s="98"/>
      <c r="N24" s="98"/>
      <c r="O24" s="98"/>
      <c r="P24" s="98"/>
      <c r="Q24" s="103"/>
      <c r="R24" s="103"/>
    </row>
    <row r="25" spans="1:18" s="176" customFormat="1" ht="15" x14ac:dyDescent="0.2">
      <c r="A25" s="173" t="s">
        <v>338</v>
      </c>
      <c r="B25" s="174"/>
      <c r="C25" s="174"/>
      <c r="D25" s="174"/>
      <c r="E25" s="174"/>
      <c r="F25" s="174"/>
      <c r="G25" s="174"/>
      <c r="H25" s="174"/>
      <c r="I25" s="174"/>
      <c r="J25" s="174"/>
      <c r="K25" s="174"/>
      <c r="L25" s="174"/>
      <c r="M25" s="174"/>
      <c r="N25" s="174"/>
      <c r="O25" s="174"/>
      <c r="P25" s="174"/>
      <c r="Q25" s="175"/>
      <c r="R25" s="175"/>
    </row>
    <row r="26" spans="1:18" s="176" customFormat="1" ht="15" x14ac:dyDescent="0.2">
      <c r="A26" s="173" t="s">
        <v>339</v>
      </c>
      <c r="B26" s="174"/>
      <c r="C26" s="174"/>
      <c r="D26" s="174"/>
      <c r="E26" s="174"/>
      <c r="F26" s="174"/>
      <c r="G26" s="174"/>
      <c r="H26" s="174"/>
      <c r="I26" s="174"/>
      <c r="J26" s="174"/>
      <c r="K26" s="174"/>
      <c r="L26" s="174"/>
      <c r="M26" s="174"/>
      <c r="N26" s="174"/>
      <c r="O26" s="174"/>
      <c r="P26" s="174"/>
      <c r="Q26" s="175"/>
      <c r="R26" s="175"/>
    </row>
    <row r="27" spans="1:18" s="176" customFormat="1" ht="30.75" customHeight="1" x14ac:dyDescent="0.2">
      <c r="A27" s="181" t="s">
        <v>340</v>
      </c>
      <c r="B27" s="174"/>
      <c r="C27" s="174"/>
      <c r="D27" s="174"/>
      <c r="E27" s="174"/>
      <c r="F27" s="174"/>
      <c r="G27" s="174"/>
      <c r="H27" s="174"/>
      <c r="I27" s="174"/>
      <c r="J27" s="174"/>
      <c r="K27" s="174"/>
      <c r="L27" s="174"/>
      <c r="M27" s="174"/>
      <c r="N27" s="174"/>
      <c r="O27" s="174"/>
      <c r="P27" s="174"/>
      <c r="Q27" s="175"/>
      <c r="R27" s="175"/>
    </row>
    <row r="28" spans="1:18" ht="15" x14ac:dyDescent="0.2">
      <c r="A28" s="182"/>
      <c r="B28" s="98"/>
      <c r="C28" s="98"/>
      <c r="D28" s="98"/>
      <c r="E28" s="98"/>
      <c r="F28" s="98"/>
      <c r="G28" s="98"/>
      <c r="H28" s="98"/>
      <c r="I28" s="98"/>
      <c r="J28" s="98"/>
      <c r="K28" s="98"/>
      <c r="L28" s="98"/>
      <c r="M28" s="98"/>
      <c r="N28" s="98"/>
      <c r="O28" s="98"/>
      <c r="P28" s="98"/>
      <c r="Q28" s="103"/>
      <c r="R28" s="103"/>
    </row>
    <row r="29" spans="1:18" s="187" customFormat="1" ht="15" x14ac:dyDescent="0.2">
      <c r="A29" s="183" t="s">
        <v>471</v>
      </c>
      <c r="B29" s="184"/>
      <c r="C29" s="184"/>
      <c r="D29" s="184"/>
      <c r="E29" s="185"/>
      <c r="F29" s="185"/>
      <c r="G29" s="185"/>
      <c r="H29" s="185"/>
      <c r="I29" s="185"/>
      <c r="J29" s="185"/>
      <c r="K29" s="185"/>
      <c r="L29" s="185"/>
      <c r="M29" s="185"/>
      <c r="N29" s="185"/>
      <c r="O29" s="185"/>
      <c r="P29" s="185"/>
      <c r="Q29" s="186"/>
      <c r="R29" s="186"/>
    </row>
    <row r="30" spans="1:18" ht="15" x14ac:dyDescent="0.2">
      <c r="A30" s="169"/>
      <c r="B30" s="98"/>
      <c r="C30" s="98"/>
      <c r="D30" s="98"/>
      <c r="E30" s="98"/>
      <c r="F30" s="98"/>
      <c r="G30" s="98"/>
      <c r="H30" s="98"/>
      <c r="I30" s="98"/>
      <c r="J30" s="98"/>
      <c r="K30" s="98"/>
      <c r="L30" s="98"/>
      <c r="M30" s="98"/>
      <c r="N30" s="98"/>
      <c r="O30" s="98"/>
      <c r="P30" s="98"/>
      <c r="Q30" s="103"/>
      <c r="R30" s="103"/>
    </row>
  </sheetData>
  <hyperlinks>
    <hyperlink ref="A25" r:id="rId1" display="MDE-Food and Nutrition Programs-Summer Foods Program"/>
    <hyperlink ref="A26" r:id="rId2" display="MDE-Food and Nutrition Programs-Child and Adult Care Food Programs"/>
    <hyperlink ref="A27" r:id="rId3" display="MDE-Food And Nutrition Programs-School Nutrition Program-Fresh Fruit and Vegetable Program"/>
    <hyperlink ref="A16" r:id="rId4" display="Link to MDE, School Nutrition Programs, National School Lunch"/>
    <hyperlink ref="A17" r:id="rId5" display="Link to USDA-School Meals Nutrition Standards"/>
    <hyperlink ref="A18" r:id="rId6" display="Link to USDA National School Lunch Programs-Policy"/>
  </hyperlinks>
  <printOptions horizontalCentered="1"/>
  <pageMargins left="0.75" right="0.5" top="0.75" bottom="0.75" header="0.3" footer="0.3"/>
  <pageSetup scale="99" orientation="portrait" r:id="rId7"/>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showGridLines="0" zoomScaleNormal="100" workbookViewId="0">
      <selection activeCell="A4" sqref="A4"/>
    </sheetView>
  </sheetViews>
  <sheetFormatPr defaultRowHeight="12.75" x14ac:dyDescent="0.2"/>
  <cols>
    <col min="1" max="1" width="84.85546875" customWidth="1"/>
  </cols>
  <sheetData>
    <row r="1" spans="1:9" ht="30" x14ac:dyDescent="0.4">
      <c r="A1" s="118" t="s">
        <v>116</v>
      </c>
      <c r="B1" s="100"/>
      <c r="C1" s="100"/>
      <c r="D1" s="100"/>
      <c r="E1" s="100"/>
      <c r="F1" s="100"/>
      <c r="G1" s="100"/>
      <c r="H1" s="100"/>
      <c r="I1" s="100"/>
    </row>
    <row r="4" spans="1:9" ht="31.5" x14ac:dyDescent="0.25">
      <c r="A4" s="202" t="s">
        <v>358</v>
      </c>
    </row>
    <row r="5" spans="1:9" ht="15" x14ac:dyDescent="0.2">
      <c r="A5" s="103"/>
    </row>
    <row r="6" spans="1:9" ht="47.25" x14ac:dyDescent="0.25">
      <c r="A6" s="202" t="s">
        <v>359</v>
      </c>
    </row>
    <row r="7" spans="1:9" ht="15" x14ac:dyDescent="0.2">
      <c r="A7" s="103"/>
    </row>
    <row r="8" spans="1:9" ht="37.5" customHeight="1" x14ac:dyDescent="0.25">
      <c r="A8" s="202" t="s">
        <v>360</v>
      </c>
    </row>
    <row r="9" spans="1:9" ht="15" x14ac:dyDescent="0.2">
      <c r="A9" s="103"/>
    </row>
    <row r="10" spans="1:9" ht="31.5" x14ac:dyDescent="0.25">
      <c r="A10" s="202" t="s">
        <v>361</v>
      </c>
    </row>
    <row r="13" spans="1:9" ht="18" x14ac:dyDescent="0.25">
      <c r="A13" s="33"/>
    </row>
  </sheetData>
  <phoneticPr fontId="0" type="noConversion"/>
  <printOptions horizontalCentered="1"/>
  <pageMargins left="0.75" right="0.75" top="1" bottom="1"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opLeftCell="A32" zoomScaleNormal="100" workbookViewId="0">
      <selection activeCell="G35" sqref="G35"/>
    </sheetView>
  </sheetViews>
  <sheetFormatPr defaultRowHeight="12.75" x14ac:dyDescent="0.2"/>
  <cols>
    <col min="1" max="1" width="8.5703125" customWidth="1"/>
    <col min="2" max="2" width="12.85546875" customWidth="1"/>
    <col min="5" max="5" width="10.85546875" customWidth="1"/>
    <col min="6" max="7" width="10.7109375" customWidth="1"/>
    <col min="8" max="8" width="5.7109375" customWidth="1"/>
    <col min="9" max="9" width="9.140625" style="78" customWidth="1"/>
    <col min="10" max="10" width="17.85546875" style="78" customWidth="1"/>
    <col min="11" max="11" width="3" customWidth="1"/>
  </cols>
  <sheetData>
    <row r="1" spans="1:11" ht="23.25" x14ac:dyDescent="0.35">
      <c r="A1" s="292" t="s">
        <v>154</v>
      </c>
      <c r="B1" s="292"/>
      <c r="C1" s="292"/>
      <c r="D1" s="292"/>
      <c r="E1" s="292"/>
      <c r="F1" s="292"/>
      <c r="G1" s="292"/>
      <c r="H1" s="292"/>
      <c r="I1" s="292"/>
      <c r="J1" s="292"/>
      <c r="K1" s="292"/>
    </row>
    <row r="2" spans="1:11" ht="15" x14ac:dyDescent="0.25">
      <c r="A2" s="296" t="s">
        <v>155</v>
      </c>
      <c r="B2" s="296"/>
      <c r="C2" s="296"/>
      <c r="D2" s="296"/>
      <c r="E2" s="296"/>
      <c r="F2" s="296"/>
      <c r="G2" s="296"/>
      <c r="H2" s="296"/>
      <c r="I2" s="296"/>
      <c r="J2" s="296"/>
      <c r="K2" s="296"/>
    </row>
    <row r="3" spans="1:11" ht="15" x14ac:dyDescent="0.25">
      <c r="A3" s="297" t="s">
        <v>464</v>
      </c>
      <c r="B3" s="297"/>
      <c r="C3" s="297"/>
      <c r="D3" s="297"/>
      <c r="E3" s="297"/>
      <c r="F3" s="297"/>
      <c r="G3" s="297"/>
      <c r="H3" s="297"/>
      <c r="I3" s="297"/>
      <c r="J3" s="297"/>
      <c r="K3" s="297"/>
    </row>
    <row r="4" spans="1:11" ht="19.5" customHeight="1" x14ac:dyDescent="0.25">
      <c r="A4" s="251" t="s">
        <v>372</v>
      </c>
      <c r="B4" s="251"/>
      <c r="C4" s="251"/>
      <c r="D4" s="251"/>
      <c r="E4" s="251"/>
      <c r="F4" s="251"/>
      <c r="G4" s="251"/>
      <c r="H4" s="251"/>
      <c r="I4" s="251"/>
      <c r="J4" s="251"/>
      <c r="K4" s="251"/>
    </row>
    <row r="6" spans="1:11" x14ac:dyDescent="0.2">
      <c r="A6" s="6" t="s">
        <v>117</v>
      </c>
      <c r="C6" s="10"/>
      <c r="D6" s="10"/>
      <c r="E6" s="10"/>
      <c r="F6" s="6" t="s">
        <v>118</v>
      </c>
    </row>
    <row r="8" spans="1:11" x14ac:dyDescent="0.2">
      <c r="B8" s="101">
        <f>+'15-Meal Equiv Calculator'!$D$16</f>
        <v>163018.15769108044</v>
      </c>
      <c r="C8" s="10"/>
      <c r="D8" s="6" t="s">
        <v>156</v>
      </c>
    </row>
    <row r="9" spans="1:11" x14ac:dyDescent="0.2">
      <c r="D9" s="6"/>
    </row>
    <row r="10" spans="1:11" x14ac:dyDescent="0.2">
      <c r="A10" s="6" t="s">
        <v>157</v>
      </c>
      <c r="D10" s="6"/>
    </row>
    <row r="11" spans="1:11" x14ac:dyDescent="0.2">
      <c r="D11" s="6"/>
    </row>
    <row r="12" spans="1:11" ht="25.5" x14ac:dyDescent="0.2">
      <c r="G12" s="45" t="s">
        <v>158</v>
      </c>
      <c r="J12" s="108" t="s">
        <v>159</v>
      </c>
    </row>
    <row r="13" spans="1:11" x14ac:dyDescent="0.2">
      <c r="G13" s="2"/>
    </row>
    <row r="14" spans="1:11" x14ac:dyDescent="0.2">
      <c r="A14" s="6" t="s">
        <v>160</v>
      </c>
      <c r="G14" s="7" t="s">
        <v>444</v>
      </c>
      <c r="I14" s="48"/>
      <c r="J14" s="48"/>
    </row>
    <row r="15" spans="1:11" x14ac:dyDescent="0.2">
      <c r="B15" s="53" t="s">
        <v>188</v>
      </c>
      <c r="C15" s="54"/>
      <c r="G15" s="2"/>
    </row>
    <row r="16" spans="1:11" x14ac:dyDescent="0.2">
      <c r="B16" s="53"/>
      <c r="C16" s="54"/>
      <c r="G16" s="2"/>
    </row>
    <row r="17" spans="1:10" x14ac:dyDescent="0.2">
      <c r="A17" s="6" t="s">
        <v>221</v>
      </c>
      <c r="B17" s="53"/>
      <c r="C17" s="54"/>
      <c r="G17" s="7"/>
      <c r="I17" s="48"/>
      <c r="J17" s="48"/>
    </row>
    <row r="18" spans="1:10" x14ac:dyDescent="0.2">
      <c r="B18" s="53"/>
      <c r="C18" s="54"/>
      <c r="G18" s="2"/>
    </row>
    <row r="19" spans="1:10" x14ac:dyDescent="0.2">
      <c r="A19" s="6" t="s">
        <v>33</v>
      </c>
      <c r="G19" s="7" t="s">
        <v>444</v>
      </c>
      <c r="I19" s="48"/>
      <c r="J19" s="48"/>
    </row>
    <row r="20" spans="1:10" x14ac:dyDescent="0.2">
      <c r="G20" s="2"/>
    </row>
    <row r="21" spans="1:10" x14ac:dyDescent="0.2">
      <c r="A21" s="6" t="s">
        <v>34</v>
      </c>
      <c r="G21" s="7" t="s">
        <v>444</v>
      </c>
      <c r="I21" s="48"/>
      <c r="J21" s="48"/>
    </row>
    <row r="22" spans="1:10" x14ac:dyDescent="0.2">
      <c r="G22" s="2"/>
      <c r="J22" s="91"/>
    </row>
    <row r="23" spans="1:10" x14ac:dyDescent="0.2">
      <c r="A23" s="6" t="s">
        <v>161</v>
      </c>
      <c r="G23" s="7" t="s">
        <v>444</v>
      </c>
      <c r="I23" s="48"/>
      <c r="J23" s="48"/>
    </row>
    <row r="24" spans="1:10" x14ac:dyDescent="0.2">
      <c r="G24" s="2"/>
    </row>
    <row r="25" spans="1:10" x14ac:dyDescent="0.2">
      <c r="A25" s="6" t="s">
        <v>162</v>
      </c>
      <c r="G25" s="7"/>
      <c r="I25" s="48"/>
      <c r="J25" s="48"/>
    </row>
    <row r="26" spans="1:10" x14ac:dyDescent="0.2">
      <c r="G26" s="2"/>
    </row>
    <row r="27" spans="1:10" x14ac:dyDescent="0.2">
      <c r="A27" s="6" t="s">
        <v>36</v>
      </c>
      <c r="G27" s="298"/>
      <c r="I27" s="48"/>
      <c r="J27" s="48"/>
    </row>
    <row r="28" spans="1:10" x14ac:dyDescent="0.2">
      <c r="G28" s="2"/>
    </row>
    <row r="29" spans="1:10" x14ac:dyDescent="0.2">
      <c r="A29" s="6" t="s">
        <v>163</v>
      </c>
      <c r="G29" s="7" t="s">
        <v>444</v>
      </c>
      <c r="I29" s="48"/>
      <c r="J29" s="48"/>
    </row>
    <row r="30" spans="1:10" x14ac:dyDescent="0.2">
      <c r="G30" s="2"/>
    </row>
    <row r="31" spans="1:10" s="6" customFormat="1" x14ac:dyDescent="0.2">
      <c r="A31" s="6" t="s">
        <v>222</v>
      </c>
      <c r="G31" s="95"/>
      <c r="I31" s="96"/>
      <c r="J31" s="96"/>
    </row>
    <row r="32" spans="1:10" x14ac:dyDescent="0.2">
      <c r="G32" s="2"/>
    </row>
    <row r="33" spans="1:10" x14ac:dyDescent="0.2">
      <c r="A33" s="6" t="s">
        <v>164</v>
      </c>
      <c r="G33" s="7" t="s">
        <v>444</v>
      </c>
      <c r="I33" s="48"/>
      <c r="J33" s="48"/>
    </row>
    <row r="34" spans="1:10" x14ac:dyDescent="0.2">
      <c r="G34" s="2"/>
    </row>
    <row r="35" spans="1:10" x14ac:dyDescent="0.2">
      <c r="A35" s="6" t="s">
        <v>165</v>
      </c>
      <c r="G35" s="298"/>
      <c r="I35" s="48"/>
      <c r="J35" s="48"/>
    </row>
    <row r="36" spans="1:10" x14ac:dyDescent="0.2">
      <c r="A36" s="6"/>
      <c r="G36" s="2"/>
    </row>
    <row r="37" spans="1:10" x14ac:dyDescent="0.2">
      <c r="A37" s="6" t="s">
        <v>215</v>
      </c>
      <c r="G37" s="25"/>
      <c r="I37" s="94"/>
      <c r="J37" s="48"/>
    </row>
    <row r="38" spans="1:10" x14ac:dyDescent="0.2">
      <c r="G38" s="2"/>
    </row>
    <row r="39" spans="1:10" x14ac:dyDescent="0.2">
      <c r="A39" s="6" t="s">
        <v>166</v>
      </c>
      <c r="G39" s="7" t="s">
        <v>444</v>
      </c>
      <c r="I39" s="48"/>
      <c r="J39" s="48"/>
    </row>
    <row r="40" spans="1:10" x14ac:dyDescent="0.2">
      <c r="G40" s="2"/>
    </row>
    <row r="41" spans="1:10" x14ac:dyDescent="0.2">
      <c r="A41" s="6" t="s">
        <v>167</v>
      </c>
      <c r="G41" s="7" t="s">
        <v>444</v>
      </c>
      <c r="I41" s="48"/>
      <c r="J41" s="48"/>
    </row>
    <row r="42" spans="1:10" x14ac:dyDescent="0.2">
      <c r="G42" s="2"/>
    </row>
    <row r="43" spans="1:10" x14ac:dyDescent="0.2">
      <c r="A43" s="6" t="s">
        <v>168</v>
      </c>
      <c r="G43" s="2"/>
      <c r="I43" s="48"/>
      <c r="J43" s="48"/>
    </row>
    <row r="46" spans="1:10" x14ac:dyDescent="0.2">
      <c r="A46" s="6" t="s">
        <v>169</v>
      </c>
      <c r="I46" s="48"/>
      <c r="J46" s="48"/>
    </row>
    <row r="48" spans="1:10" x14ac:dyDescent="0.2">
      <c r="I48" s="47"/>
    </row>
    <row r="49" spans="1:12" x14ac:dyDescent="0.2">
      <c r="A49" s="6" t="s">
        <v>217</v>
      </c>
      <c r="B49" s="92"/>
      <c r="I49" s="48"/>
      <c r="J49" s="48"/>
    </row>
    <row r="50" spans="1:12" x14ac:dyDescent="0.2">
      <c r="B50" s="78"/>
      <c r="C50" s="47"/>
    </row>
    <row r="51" spans="1:12" x14ac:dyDescent="0.2">
      <c r="A51" s="6"/>
      <c r="G51" s="2"/>
    </row>
    <row r="52" spans="1:12" ht="27" customHeight="1" x14ac:dyDescent="0.2">
      <c r="B52" s="242"/>
      <c r="C52" s="293" t="s">
        <v>472</v>
      </c>
      <c r="D52" s="293"/>
      <c r="E52" s="293"/>
      <c r="F52" s="243" t="s">
        <v>444</v>
      </c>
      <c r="G52" s="244" t="s">
        <v>174</v>
      </c>
      <c r="H52" s="6"/>
      <c r="J52" s="47"/>
    </row>
    <row r="53" spans="1:12" ht="17.25" customHeight="1" x14ac:dyDescent="0.2">
      <c r="B53" s="78"/>
      <c r="C53" s="47"/>
      <c r="D53" s="6"/>
      <c r="E53" s="6"/>
      <c r="F53" s="153"/>
      <c r="G53" s="108" t="s">
        <v>175</v>
      </c>
      <c r="H53" s="6"/>
    </row>
    <row r="55" spans="1:12" ht="53.25" customHeight="1" x14ac:dyDescent="0.2">
      <c r="A55" s="272" t="s">
        <v>473</v>
      </c>
      <c r="B55" s="272"/>
      <c r="C55" s="272"/>
      <c r="D55" s="272"/>
      <c r="E55" s="272"/>
      <c r="F55" s="272"/>
      <c r="G55" s="272"/>
      <c r="H55" s="272"/>
      <c r="I55" s="272"/>
      <c r="J55" s="272"/>
    </row>
    <row r="56" spans="1:12" x14ac:dyDescent="0.2">
      <c r="H56" s="78"/>
      <c r="I56"/>
      <c r="J56"/>
    </row>
    <row r="58" spans="1:12" x14ac:dyDescent="0.2">
      <c r="A58" s="4" t="s">
        <v>119</v>
      </c>
      <c r="B58" s="10"/>
      <c r="C58" s="10"/>
      <c r="D58" s="10"/>
      <c r="E58" s="10"/>
      <c r="G58" s="10"/>
      <c r="H58" s="10"/>
      <c r="I58" s="48"/>
      <c r="J58" s="48"/>
    </row>
    <row r="59" spans="1:12" x14ac:dyDescent="0.2">
      <c r="B59" t="s">
        <v>170</v>
      </c>
      <c r="G59" t="s">
        <v>120</v>
      </c>
    </row>
    <row r="61" spans="1:12" ht="15" x14ac:dyDescent="0.25">
      <c r="A61" s="294" t="s">
        <v>362</v>
      </c>
      <c r="B61" s="294"/>
      <c r="C61" s="294"/>
      <c r="D61" s="294"/>
      <c r="E61" s="294"/>
      <c r="F61" s="294"/>
      <c r="G61" s="294"/>
      <c r="H61" s="294"/>
      <c r="I61" s="294"/>
      <c r="J61" s="294"/>
      <c r="K61" s="294"/>
      <c r="L61" s="294"/>
    </row>
    <row r="62" spans="1:12" ht="15" x14ac:dyDescent="0.25">
      <c r="A62" s="109"/>
      <c r="B62" s="110"/>
      <c r="C62" s="110"/>
      <c r="D62" s="110"/>
      <c r="E62" s="110"/>
      <c r="F62" s="110"/>
      <c r="G62" s="110"/>
      <c r="H62" s="110"/>
      <c r="I62" s="110"/>
      <c r="J62" s="110"/>
      <c r="K62" s="2"/>
    </row>
    <row r="63" spans="1:12" ht="18" customHeight="1" x14ac:dyDescent="0.25">
      <c r="A63" s="294" t="s">
        <v>306</v>
      </c>
      <c r="B63" s="294"/>
      <c r="C63" s="294"/>
      <c r="D63" s="294"/>
      <c r="E63" s="294"/>
      <c r="F63" s="294"/>
      <c r="G63" s="294"/>
      <c r="H63" s="294"/>
      <c r="I63" s="294"/>
      <c r="J63" s="294"/>
      <c r="K63" s="294"/>
      <c r="L63" s="294"/>
    </row>
    <row r="64" spans="1:12" ht="18" x14ac:dyDescent="0.25">
      <c r="A64" s="109"/>
      <c r="B64" s="109"/>
      <c r="C64" s="109"/>
      <c r="D64" s="109"/>
      <c r="E64" s="109"/>
      <c r="F64" s="109"/>
      <c r="G64" s="109"/>
      <c r="H64" s="109"/>
      <c r="I64" s="109"/>
      <c r="J64" s="109"/>
      <c r="K64" s="46"/>
    </row>
    <row r="65" spans="1:12" ht="29.25" customHeight="1" x14ac:dyDescent="0.25">
      <c r="A65" s="295" t="s">
        <v>224</v>
      </c>
      <c r="B65" s="295"/>
      <c r="C65" s="295"/>
      <c r="D65" s="295"/>
      <c r="E65" s="295"/>
      <c r="F65" s="295"/>
      <c r="G65" s="295"/>
      <c r="H65" s="295"/>
      <c r="I65" s="295"/>
      <c r="J65" s="295"/>
      <c r="K65" s="295"/>
      <c r="L65" s="295"/>
    </row>
  </sheetData>
  <mergeCells count="9">
    <mergeCell ref="A65:L65"/>
    <mergeCell ref="A4:K4"/>
    <mergeCell ref="A2:K2"/>
    <mergeCell ref="A3:K3"/>
    <mergeCell ref="A1:K1"/>
    <mergeCell ref="C52:E52"/>
    <mergeCell ref="A55:J55"/>
    <mergeCell ref="A61:L61"/>
    <mergeCell ref="A63:L63"/>
  </mergeCells>
  <phoneticPr fontId="24" type="noConversion"/>
  <printOptions horizontalCentered="1"/>
  <pageMargins left="0.75" right="0.75" top="1" bottom="1" header="0.5" footer="0.5"/>
  <pageSetup scale="7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4"/>
  <sheetViews>
    <sheetView tabSelected="1" zoomScaleNormal="100" workbookViewId="0">
      <selection activeCell="G35" sqref="G35"/>
    </sheetView>
  </sheetViews>
  <sheetFormatPr defaultRowHeight="12.75" x14ac:dyDescent="0.2"/>
  <cols>
    <col min="1" max="1" width="8.5703125" customWidth="1"/>
    <col min="2" max="2" width="11" customWidth="1"/>
    <col min="5" max="5" width="10.85546875" customWidth="1"/>
    <col min="6" max="7" width="10.7109375" customWidth="1"/>
    <col min="8" max="8" width="2.5703125" customWidth="1"/>
    <col min="9" max="9" width="9" style="78" bestFit="1" customWidth="1"/>
    <col min="10" max="10" width="10.7109375" style="78" customWidth="1"/>
    <col min="11" max="11" width="3" customWidth="1"/>
  </cols>
  <sheetData>
    <row r="1" spans="1:11" ht="23.25" x14ac:dyDescent="0.35">
      <c r="A1" s="292" t="s">
        <v>154</v>
      </c>
      <c r="B1" s="292"/>
      <c r="C1" s="292"/>
      <c r="D1" s="292"/>
      <c r="E1" s="292"/>
      <c r="F1" s="292"/>
      <c r="G1" s="292"/>
      <c r="H1" s="292"/>
      <c r="I1" s="292"/>
      <c r="J1" s="292"/>
      <c r="K1" s="292"/>
    </row>
    <row r="2" spans="1:11" ht="15" x14ac:dyDescent="0.25">
      <c r="A2" s="296" t="s">
        <v>155</v>
      </c>
      <c r="B2" s="296"/>
      <c r="C2" s="296"/>
      <c r="D2" s="296"/>
      <c r="E2" s="296"/>
      <c r="F2" s="296"/>
      <c r="G2" s="296"/>
      <c r="H2" s="296"/>
      <c r="I2" s="296"/>
      <c r="J2" s="296"/>
      <c r="K2" s="296"/>
    </row>
    <row r="3" spans="1:11" ht="15" x14ac:dyDescent="0.25">
      <c r="A3" s="296" t="s">
        <v>465</v>
      </c>
      <c r="B3" s="296"/>
      <c r="C3" s="296"/>
      <c r="D3" s="296"/>
      <c r="E3" s="296"/>
      <c r="F3" s="296"/>
      <c r="G3" s="296"/>
      <c r="H3" s="296"/>
      <c r="I3" s="296"/>
      <c r="J3" s="296"/>
      <c r="K3" s="296"/>
    </row>
    <row r="4" spans="1:11" ht="19.5" customHeight="1" x14ac:dyDescent="0.25">
      <c r="A4" s="251" t="s">
        <v>372</v>
      </c>
      <c r="B4" s="251"/>
      <c r="C4" s="251"/>
      <c r="D4" s="251"/>
      <c r="E4" s="251"/>
      <c r="F4" s="251"/>
      <c r="G4" s="251"/>
      <c r="H4" s="251"/>
      <c r="I4" s="251"/>
      <c r="J4" s="251"/>
      <c r="K4" s="251"/>
    </row>
    <row r="6" spans="1:11" x14ac:dyDescent="0.2">
      <c r="A6" s="6" t="s">
        <v>117</v>
      </c>
      <c r="C6" s="10"/>
      <c r="D6" s="10"/>
      <c r="E6" s="10"/>
      <c r="F6" s="6" t="s">
        <v>118</v>
      </c>
    </row>
    <row r="8" spans="1:11" x14ac:dyDescent="0.2">
      <c r="B8" s="101">
        <f>+'15-Meal Equiv Calculator'!$D$16</f>
        <v>163018.15769108044</v>
      </c>
      <c r="C8" s="10"/>
      <c r="D8" s="6" t="s">
        <v>156</v>
      </c>
    </row>
    <row r="9" spans="1:11" x14ac:dyDescent="0.2">
      <c r="D9" s="6"/>
    </row>
    <row r="10" spans="1:11" x14ac:dyDescent="0.2">
      <c r="A10" s="6" t="s">
        <v>157</v>
      </c>
      <c r="D10" s="6"/>
    </row>
    <row r="11" spans="1:11" x14ac:dyDescent="0.2">
      <c r="D11" s="6"/>
    </row>
    <row r="12" spans="1:11" ht="25.5" x14ac:dyDescent="0.2">
      <c r="G12" s="45" t="s">
        <v>158</v>
      </c>
      <c r="J12" s="108" t="s">
        <v>159</v>
      </c>
    </row>
    <row r="13" spans="1:11" x14ac:dyDescent="0.2">
      <c r="G13" s="2"/>
    </row>
    <row r="14" spans="1:11" x14ac:dyDescent="0.2">
      <c r="A14" s="6" t="s">
        <v>160</v>
      </c>
      <c r="G14" s="7" t="s">
        <v>444</v>
      </c>
      <c r="I14" s="48"/>
      <c r="J14" s="48"/>
    </row>
    <row r="15" spans="1:11" x14ac:dyDescent="0.2">
      <c r="A15" s="6"/>
      <c r="B15" s="53" t="s">
        <v>189</v>
      </c>
      <c r="C15" s="53"/>
      <c r="G15" s="2"/>
    </row>
    <row r="16" spans="1:11" x14ac:dyDescent="0.2">
      <c r="A16" s="6"/>
      <c r="B16" s="53"/>
      <c r="C16" s="53"/>
      <c r="G16" s="2"/>
    </row>
    <row r="17" spans="1:10" x14ac:dyDescent="0.2">
      <c r="A17" s="6" t="s">
        <v>223</v>
      </c>
      <c r="B17" s="53"/>
      <c r="C17" s="53"/>
      <c r="G17" s="7"/>
      <c r="I17" s="48"/>
      <c r="J17" s="48"/>
    </row>
    <row r="18" spans="1:10" x14ac:dyDescent="0.2">
      <c r="G18" s="2"/>
    </row>
    <row r="19" spans="1:10" x14ac:dyDescent="0.2">
      <c r="A19" s="6" t="s">
        <v>33</v>
      </c>
      <c r="G19" s="7" t="s">
        <v>444</v>
      </c>
      <c r="I19" s="48"/>
      <c r="J19" s="48"/>
    </row>
    <row r="20" spans="1:10" x14ac:dyDescent="0.2">
      <c r="G20" s="2"/>
    </row>
    <row r="21" spans="1:10" x14ac:dyDescent="0.2">
      <c r="A21" s="6" t="s">
        <v>34</v>
      </c>
      <c r="G21" s="7" t="s">
        <v>444</v>
      </c>
      <c r="I21" s="48"/>
      <c r="J21" s="48"/>
    </row>
    <row r="22" spans="1:10" x14ac:dyDescent="0.2">
      <c r="G22" s="2"/>
      <c r="J22" s="91"/>
    </row>
    <row r="23" spans="1:10" x14ac:dyDescent="0.2">
      <c r="A23" s="6" t="s">
        <v>161</v>
      </c>
      <c r="G23" s="7" t="s">
        <v>444</v>
      </c>
      <c r="I23" s="48"/>
      <c r="J23" s="48"/>
    </row>
    <row r="24" spans="1:10" x14ac:dyDescent="0.2">
      <c r="G24" s="2"/>
    </row>
    <row r="25" spans="1:10" x14ac:dyDescent="0.2">
      <c r="A25" s="6" t="s">
        <v>162</v>
      </c>
      <c r="G25" s="7" t="s">
        <v>444</v>
      </c>
      <c r="I25" s="48"/>
      <c r="J25" s="48"/>
    </row>
    <row r="26" spans="1:10" x14ac:dyDescent="0.2">
      <c r="G26" s="2"/>
    </row>
    <row r="27" spans="1:10" x14ac:dyDescent="0.2">
      <c r="A27" s="6" t="s">
        <v>36</v>
      </c>
      <c r="G27" s="298"/>
      <c r="I27" s="48"/>
      <c r="J27" s="48"/>
    </row>
    <row r="28" spans="1:10" x14ac:dyDescent="0.2">
      <c r="G28" s="2"/>
    </row>
    <row r="29" spans="1:10" x14ac:dyDescent="0.2">
      <c r="A29" s="6" t="s">
        <v>163</v>
      </c>
      <c r="G29" s="7" t="s">
        <v>444</v>
      </c>
      <c r="I29" s="48"/>
      <c r="J29" s="48"/>
    </row>
    <row r="30" spans="1:10" x14ac:dyDescent="0.2">
      <c r="A30" s="6"/>
      <c r="G30" s="2"/>
    </row>
    <row r="31" spans="1:10" x14ac:dyDescent="0.2">
      <c r="A31" s="6" t="s">
        <v>222</v>
      </c>
      <c r="G31" s="7"/>
      <c r="I31" s="48"/>
      <c r="J31" s="48"/>
    </row>
    <row r="32" spans="1:10" x14ac:dyDescent="0.2">
      <c r="G32" s="2"/>
    </row>
    <row r="33" spans="1:10" x14ac:dyDescent="0.2">
      <c r="A33" s="6" t="s">
        <v>164</v>
      </c>
      <c r="G33" s="7" t="s">
        <v>444</v>
      </c>
      <c r="I33" s="48"/>
      <c r="J33" s="48"/>
    </row>
    <row r="34" spans="1:10" x14ac:dyDescent="0.2">
      <c r="G34" s="2"/>
    </row>
    <row r="35" spans="1:10" x14ac:dyDescent="0.2">
      <c r="A35" s="6" t="s">
        <v>165</v>
      </c>
      <c r="G35" s="298"/>
      <c r="I35" s="48"/>
      <c r="J35" s="48"/>
    </row>
    <row r="36" spans="1:10" x14ac:dyDescent="0.2">
      <c r="G36" s="2"/>
    </row>
    <row r="37" spans="1:10" x14ac:dyDescent="0.2">
      <c r="A37" s="6" t="s">
        <v>215</v>
      </c>
      <c r="G37" s="25"/>
      <c r="I37" s="94"/>
      <c r="J37" s="48"/>
    </row>
    <row r="38" spans="1:10" x14ac:dyDescent="0.2">
      <c r="G38" s="2"/>
    </row>
    <row r="39" spans="1:10" x14ac:dyDescent="0.2">
      <c r="A39" s="6" t="s">
        <v>166</v>
      </c>
      <c r="G39" s="7" t="s">
        <v>444</v>
      </c>
      <c r="I39" s="48"/>
      <c r="J39" s="48"/>
    </row>
    <row r="40" spans="1:10" x14ac:dyDescent="0.2">
      <c r="G40" s="2"/>
    </row>
    <row r="41" spans="1:10" x14ac:dyDescent="0.2">
      <c r="A41" s="6" t="s">
        <v>167</v>
      </c>
      <c r="G41" s="7" t="s">
        <v>444</v>
      </c>
      <c r="I41" s="48"/>
      <c r="J41" s="48"/>
    </row>
    <row r="42" spans="1:10" x14ac:dyDescent="0.2">
      <c r="G42" s="2"/>
    </row>
    <row r="43" spans="1:10" x14ac:dyDescent="0.2">
      <c r="A43" s="6" t="s">
        <v>168</v>
      </c>
      <c r="G43" s="2"/>
      <c r="I43" s="48"/>
      <c r="J43" s="48"/>
    </row>
    <row r="45" spans="1:10" x14ac:dyDescent="0.2">
      <c r="A45" s="6" t="s">
        <v>169</v>
      </c>
      <c r="I45" s="48"/>
      <c r="J45" s="48"/>
    </row>
    <row r="46" spans="1:10" x14ac:dyDescent="0.2">
      <c r="A46" s="6"/>
    </row>
    <row r="47" spans="1:10" x14ac:dyDescent="0.2">
      <c r="A47" s="6" t="s">
        <v>173</v>
      </c>
      <c r="G47" s="2"/>
      <c r="I47" s="48"/>
      <c r="J47" s="48"/>
    </row>
    <row r="48" spans="1:10" x14ac:dyDescent="0.2">
      <c r="A48" s="6"/>
      <c r="G48" s="2"/>
    </row>
    <row r="49" spans="1:12" x14ac:dyDescent="0.2">
      <c r="A49" s="6" t="s">
        <v>216</v>
      </c>
      <c r="G49" s="2"/>
      <c r="I49" s="48"/>
      <c r="J49" s="48"/>
    </row>
    <row r="50" spans="1:12" x14ac:dyDescent="0.2">
      <c r="A50" s="6"/>
      <c r="G50" s="2"/>
    </row>
    <row r="51" spans="1:12" ht="27" customHeight="1" x14ac:dyDescent="0.2">
      <c r="B51" s="242"/>
      <c r="C51" s="293" t="s">
        <v>472</v>
      </c>
      <c r="D51" s="293"/>
      <c r="E51" s="293"/>
      <c r="F51" s="243" t="s">
        <v>444</v>
      </c>
      <c r="G51" s="244" t="s">
        <v>174</v>
      </c>
      <c r="H51" s="6"/>
      <c r="J51" s="47"/>
    </row>
    <row r="52" spans="1:12" ht="17.25" customHeight="1" x14ac:dyDescent="0.2">
      <c r="B52" s="78"/>
      <c r="C52" s="47"/>
      <c r="D52" s="6"/>
      <c r="E52" s="6"/>
      <c r="F52" s="153"/>
      <c r="G52" s="108" t="s">
        <v>175</v>
      </c>
      <c r="H52" s="6"/>
    </row>
    <row r="54" spans="1:12" ht="53.25" customHeight="1" x14ac:dyDescent="0.2">
      <c r="A54" s="272" t="s">
        <v>473</v>
      </c>
      <c r="B54" s="272"/>
      <c r="C54" s="272"/>
      <c r="D54" s="272"/>
      <c r="E54" s="272"/>
      <c r="F54" s="272"/>
      <c r="G54" s="272"/>
      <c r="H54" s="272"/>
      <c r="I54" s="272"/>
      <c r="J54" s="272"/>
    </row>
    <row r="55" spans="1:12" x14ac:dyDescent="0.2">
      <c r="H55" s="78"/>
      <c r="I55"/>
      <c r="J55"/>
    </row>
    <row r="57" spans="1:12" x14ac:dyDescent="0.2">
      <c r="A57" s="4" t="s">
        <v>119</v>
      </c>
      <c r="B57" s="10"/>
      <c r="C57" s="10"/>
      <c r="D57" s="10"/>
      <c r="E57" s="10"/>
      <c r="G57" s="10"/>
      <c r="H57" s="10"/>
      <c r="I57" s="48"/>
      <c r="J57" s="48"/>
    </row>
    <row r="58" spans="1:12" x14ac:dyDescent="0.2">
      <c r="B58" t="s">
        <v>170</v>
      </c>
      <c r="G58" t="s">
        <v>120</v>
      </c>
    </row>
    <row r="60" spans="1:12" ht="15" x14ac:dyDescent="0.25">
      <c r="A60" s="294" t="s">
        <v>362</v>
      </c>
      <c r="B60" s="294"/>
      <c r="C60" s="294"/>
      <c r="D60" s="294"/>
      <c r="E60" s="294"/>
      <c r="F60" s="294"/>
      <c r="G60" s="294"/>
      <c r="H60" s="294"/>
      <c r="I60" s="294"/>
      <c r="J60" s="294"/>
      <c r="K60" s="294"/>
      <c r="L60" s="294"/>
    </row>
    <row r="61" spans="1:12" ht="15" x14ac:dyDescent="0.25">
      <c r="A61" s="109"/>
      <c r="B61" s="110"/>
      <c r="C61" s="110"/>
      <c r="D61" s="110"/>
      <c r="E61" s="110"/>
      <c r="F61" s="110"/>
      <c r="G61" s="110"/>
      <c r="H61" s="110"/>
      <c r="I61" s="110"/>
      <c r="J61" s="110"/>
      <c r="K61" s="2"/>
    </row>
    <row r="62" spans="1:12" ht="18" customHeight="1" x14ac:dyDescent="0.25">
      <c r="A62" s="294" t="s">
        <v>306</v>
      </c>
      <c r="B62" s="294"/>
      <c r="C62" s="294"/>
      <c r="D62" s="294"/>
      <c r="E62" s="294"/>
      <c r="F62" s="294"/>
      <c r="G62" s="294"/>
      <c r="H62" s="294"/>
      <c r="I62" s="294"/>
      <c r="J62" s="294"/>
      <c r="K62" s="294"/>
      <c r="L62" s="294"/>
    </row>
    <row r="63" spans="1:12" ht="18" x14ac:dyDescent="0.25">
      <c r="A63" s="109"/>
      <c r="B63" s="109"/>
      <c r="C63" s="109"/>
      <c r="D63" s="109"/>
      <c r="E63" s="109"/>
      <c r="F63" s="109"/>
      <c r="G63" s="109"/>
      <c r="H63" s="109"/>
      <c r="I63" s="109"/>
      <c r="J63" s="109"/>
      <c r="K63" s="46"/>
    </row>
    <row r="64" spans="1:12" ht="29.25" customHeight="1" x14ac:dyDescent="0.25">
      <c r="A64" s="295" t="s">
        <v>224</v>
      </c>
      <c r="B64" s="295"/>
      <c r="C64" s="295"/>
      <c r="D64" s="295"/>
      <c r="E64" s="295"/>
      <c r="F64" s="295"/>
      <c r="G64" s="295"/>
      <c r="H64" s="295"/>
      <c r="I64" s="295"/>
      <c r="J64" s="295"/>
      <c r="K64" s="295"/>
      <c r="L64" s="295"/>
    </row>
  </sheetData>
  <mergeCells count="9">
    <mergeCell ref="A54:J54"/>
    <mergeCell ref="A60:L60"/>
    <mergeCell ref="A62:L62"/>
    <mergeCell ref="A64:L64"/>
    <mergeCell ref="A1:K1"/>
    <mergeCell ref="A2:K2"/>
    <mergeCell ref="A3:K3"/>
    <mergeCell ref="A4:K4"/>
    <mergeCell ref="C51:E51"/>
  </mergeCells>
  <phoneticPr fontId="24" type="noConversion"/>
  <printOptions horizontalCentered="1"/>
  <pageMargins left="0.75" right="0.75" top="1" bottom="1" header="0.5" footer="0.5"/>
  <pageSetup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zoomScale="75" workbookViewId="0">
      <selection activeCell="A11" sqref="A11"/>
    </sheetView>
  </sheetViews>
  <sheetFormatPr defaultColWidth="9.140625" defaultRowHeight="12.75" x14ac:dyDescent="0.2"/>
  <cols>
    <col min="1" max="1" width="7.140625" style="58" customWidth="1"/>
    <col min="2" max="2" width="56.42578125" style="58" customWidth="1"/>
    <col min="3" max="8" width="10.7109375" style="75" customWidth="1"/>
    <col min="9" max="16384" width="9.140625" style="58"/>
  </cols>
  <sheetData>
    <row r="1" spans="1:8" ht="30" customHeight="1" x14ac:dyDescent="0.2">
      <c r="A1" s="248" t="s">
        <v>2</v>
      </c>
      <c r="B1" s="249"/>
      <c r="C1" s="249"/>
      <c r="D1" s="249"/>
      <c r="E1" s="249"/>
      <c r="F1" s="249"/>
      <c r="G1" s="249"/>
      <c r="H1" s="250"/>
    </row>
    <row r="2" spans="1:8" ht="23.25" customHeight="1" x14ac:dyDescent="0.25">
      <c r="A2" s="59"/>
      <c r="B2" s="59"/>
      <c r="C2" s="245" t="s">
        <v>31</v>
      </c>
      <c r="D2" s="246"/>
      <c r="E2" s="246"/>
      <c r="F2" s="246"/>
      <c r="G2" s="246"/>
      <c r="H2" s="247"/>
    </row>
    <row r="3" spans="1:8" ht="227.25" customHeight="1" x14ac:dyDescent="0.2">
      <c r="A3" s="60"/>
      <c r="B3" s="61"/>
      <c r="C3" s="70"/>
      <c r="D3" s="70"/>
      <c r="E3" s="70"/>
      <c r="F3" s="70"/>
      <c r="G3" s="71"/>
      <c r="H3" s="71"/>
    </row>
    <row r="4" spans="1:8" ht="35.1" customHeight="1" x14ac:dyDescent="0.2">
      <c r="A4" s="62"/>
      <c r="B4" s="63" t="s">
        <v>139</v>
      </c>
      <c r="C4" s="71"/>
      <c r="D4" s="71"/>
      <c r="E4" s="71"/>
      <c r="F4" s="71"/>
      <c r="G4" s="71"/>
      <c r="H4" s="71"/>
    </row>
    <row r="5" spans="1:8" ht="35.1" customHeight="1" x14ac:dyDescent="0.2">
      <c r="A5" s="62"/>
      <c r="B5" s="64" t="s">
        <v>151</v>
      </c>
      <c r="C5" s="72"/>
      <c r="D5" s="72"/>
      <c r="E5" s="72"/>
      <c r="F5" s="72"/>
      <c r="G5" s="72"/>
      <c r="H5" s="72"/>
    </row>
    <row r="6" spans="1:8" ht="35.1" customHeight="1" x14ac:dyDescent="0.2">
      <c r="A6" s="62"/>
      <c r="B6" s="64" t="s">
        <v>140</v>
      </c>
      <c r="C6" s="73">
        <v>0</v>
      </c>
      <c r="D6" s="73">
        <f>+D5-C5</f>
        <v>0</v>
      </c>
      <c r="E6" s="73">
        <f>+E5-C5</f>
        <v>0</v>
      </c>
      <c r="F6" s="73">
        <f>+F5-C5</f>
        <v>0</v>
      </c>
      <c r="G6" s="73">
        <f>+G5-C5</f>
        <v>0</v>
      </c>
      <c r="H6" s="73">
        <f>+H5-C5</f>
        <v>0</v>
      </c>
    </row>
    <row r="7" spans="1:8" ht="35.1" customHeight="1" x14ac:dyDescent="0.2">
      <c r="A7" s="62"/>
      <c r="B7" s="64" t="s">
        <v>141</v>
      </c>
      <c r="C7" s="73">
        <v>0</v>
      </c>
      <c r="D7" s="73" t="e">
        <f>+D6/C5</f>
        <v>#DIV/0!</v>
      </c>
      <c r="E7" s="73" t="e">
        <f>+E6/C5</f>
        <v>#DIV/0!</v>
      </c>
      <c r="F7" s="73" t="e">
        <f>+F6/$C$5</f>
        <v>#DIV/0!</v>
      </c>
      <c r="G7" s="73" t="e">
        <f>+G6/$C$5</f>
        <v>#DIV/0!</v>
      </c>
      <c r="H7" s="73" t="e">
        <f>+H6/$C$5</f>
        <v>#DIV/0!</v>
      </c>
    </row>
    <row r="8" spans="1:8" ht="35.1" customHeight="1" x14ac:dyDescent="0.2">
      <c r="A8" s="62"/>
      <c r="B8" s="65" t="s">
        <v>142</v>
      </c>
      <c r="C8" s="74">
        <f>ROUND(1-C7,2)</f>
        <v>1</v>
      </c>
      <c r="D8" s="69" t="e">
        <f>1-D7</f>
        <v>#DIV/0!</v>
      </c>
      <c r="E8" s="69" t="e">
        <f>1-E7</f>
        <v>#DIV/0!</v>
      </c>
      <c r="F8" s="69" t="e">
        <f>1-F7</f>
        <v>#DIV/0!</v>
      </c>
      <c r="G8" s="69" t="e">
        <f>1-G7</f>
        <v>#DIV/0!</v>
      </c>
      <c r="H8" s="69" t="e">
        <f>1-H7</f>
        <v>#DIV/0!</v>
      </c>
    </row>
    <row r="9" spans="1:8" ht="35.1" customHeight="1" x14ac:dyDescent="0.2">
      <c r="A9" s="62">
        <v>51</v>
      </c>
      <c r="B9" s="62" t="s">
        <v>143</v>
      </c>
      <c r="C9" s="74">
        <f>+C8*51</f>
        <v>51</v>
      </c>
      <c r="D9" s="74" t="e">
        <f>+D8*51</f>
        <v>#DIV/0!</v>
      </c>
      <c r="E9" s="74" t="e">
        <f>(E8*51)</f>
        <v>#DIV/0!</v>
      </c>
      <c r="F9" s="74" t="e">
        <f>+F8*0.51*100</f>
        <v>#DIV/0!</v>
      </c>
      <c r="G9" s="74" t="e">
        <f>+G8*0.51*100</f>
        <v>#DIV/0!</v>
      </c>
      <c r="H9" s="74" t="e">
        <f>+H8*0.51*100</f>
        <v>#DIV/0!</v>
      </c>
    </row>
    <row r="10" spans="1:8" ht="35.1" customHeight="1" x14ac:dyDescent="0.2">
      <c r="A10" s="130" t="s">
        <v>284</v>
      </c>
      <c r="B10" s="114" t="s">
        <v>237</v>
      </c>
      <c r="C10" s="71"/>
      <c r="D10" s="71"/>
      <c r="E10" s="71"/>
      <c r="F10" s="71"/>
      <c r="G10" s="71"/>
      <c r="H10" s="71"/>
    </row>
    <row r="11" spans="1:8" ht="24.95" customHeight="1" x14ac:dyDescent="0.2">
      <c r="A11" s="66">
        <v>8</v>
      </c>
      <c r="B11" s="66" t="s">
        <v>124</v>
      </c>
      <c r="C11" s="71"/>
      <c r="D11" s="71"/>
      <c r="E11" s="71"/>
      <c r="F11" s="71"/>
      <c r="G11" s="71"/>
      <c r="H11" s="71"/>
    </row>
    <row r="12" spans="1:8" ht="24.95" customHeight="1" x14ac:dyDescent="0.2">
      <c r="A12" s="66"/>
      <c r="B12" s="66" t="s">
        <v>271</v>
      </c>
      <c r="C12" s="71"/>
      <c r="D12" s="71"/>
      <c r="E12" s="71"/>
      <c r="F12" s="71"/>
      <c r="G12" s="71"/>
      <c r="H12" s="71"/>
    </row>
    <row r="13" spans="1:8" ht="24.95" customHeight="1" x14ac:dyDescent="0.2">
      <c r="A13" s="66"/>
      <c r="B13" s="66" t="s">
        <v>144</v>
      </c>
      <c r="C13" s="71"/>
      <c r="D13" s="71"/>
      <c r="E13" s="71"/>
      <c r="F13" s="71"/>
      <c r="G13" s="71"/>
      <c r="H13" s="71"/>
    </row>
    <row r="14" spans="1:8" ht="24.95" customHeight="1" x14ac:dyDescent="0.2">
      <c r="A14" s="66"/>
      <c r="B14" s="66" t="s">
        <v>145</v>
      </c>
      <c r="C14" s="71"/>
      <c r="D14" s="71"/>
      <c r="E14" s="71"/>
      <c r="F14" s="71"/>
      <c r="G14" s="71"/>
      <c r="H14" s="71"/>
    </row>
    <row r="15" spans="1:8" ht="24.95" customHeight="1" x14ac:dyDescent="0.2">
      <c r="A15" s="66"/>
      <c r="B15" s="66" t="s">
        <v>146</v>
      </c>
      <c r="C15" s="71"/>
      <c r="D15" s="71"/>
      <c r="E15" s="71"/>
      <c r="F15" s="71"/>
      <c r="G15" s="71"/>
      <c r="H15" s="71"/>
    </row>
    <row r="16" spans="1:8" ht="24.95" customHeight="1" x14ac:dyDescent="0.2">
      <c r="A16" s="66">
        <v>9</v>
      </c>
      <c r="B16" s="66" t="s">
        <v>270</v>
      </c>
      <c r="C16" s="71"/>
      <c r="D16" s="71"/>
      <c r="E16" s="71"/>
      <c r="F16" s="71"/>
      <c r="G16" s="71"/>
      <c r="H16" s="71"/>
    </row>
    <row r="17" spans="1:8" ht="24.95" customHeight="1" x14ac:dyDescent="0.2">
      <c r="A17" s="66"/>
      <c r="B17" s="66" t="s">
        <v>272</v>
      </c>
      <c r="C17" s="71"/>
      <c r="D17" s="71"/>
      <c r="E17" s="71"/>
      <c r="F17" s="71"/>
      <c r="G17" s="71"/>
      <c r="H17" s="71"/>
    </row>
    <row r="18" spans="1:8" ht="24.95" customHeight="1" x14ac:dyDescent="0.2">
      <c r="A18" s="66"/>
      <c r="B18" s="66" t="s">
        <v>147</v>
      </c>
      <c r="C18" s="71"/>
      <c r="D18" s="71"/>
      <c r="E18" s="71"/>
      <c r="F18" s="71"/>
      <c r="G18" s="71"/>
      <c r="H18" s="71"/>
    </row>
    <row r="19" spans="1:8" ht="24.95" customHeight="1" x14ac:dyDescent="0.2">
      <c r="A19" s="66"/>
      <c r="B19" s="66" t="s">
        <v>148</v>
      </c>
      <c r="C19" s="71"/>
      <c r="D19" s="71"/>
      <c r="E19" s="71"/>
      <c r="F19" s="71"/>
      <c r="G19" s="71"/>
      <c r="H19" s="71"/>
    </row>
    <row r="20" spans="1:8" ht="24.95" customHeight="1" x14ac:dyDescent="0.2">
      <c r="A20" s="66">
        <v>6</v>
      </c>
      <c r="B20" s="66" t="s">
        <v>114</v>
      </c>
      <c r="C20" s="71"/>
      <c r="D20" s="71"/>
      <c r="E20" s="71"/>
      <c r="F20" s="71"/>
      <c r="G20" s="71"/>
      <c r="H20" s="71"/>
    </row>
    <row r="21" spans="1:8" ht="24.95" customHeight="1" x14ac:dyDescent="0.2">
      <c r="A21" s="66"/>
      <c r="B21" s="66" t="s">
        <v>273</v>
      </c>
      <c r="C21" s="71"/>
      <c r="D21" s="71"/>
      <c r="E21" s="71"/>
      <c r="F21" s="71"/>
      <c r="G21" s="71"/>
      <c r="H21" s="71"/>
    </row>
    <row r="22" spans="1:8" ht="24.95" customHeight="1" x14ac:dyDescent="0.2">
      <c r="A22" s="66"/>
      <c r="B22" s="66" t="s">
        <v>274</v>
      </c>
      <c r="C22" s="71"/>
      <c r="D22" s="71"/>
      <c r="E22" s="71"/>
      <c r="F22" s="71"/>
      <c r="G22" s="71"/>
      <c r="H22" s="71"/>
    </row>
    <row r="23" spans="1:8" ht="24.95" customHeight="1" x14ac:dyDescent="0.2">
      <c r="A23" s="66"/>
      <c r="B23" s="66" t="s">
        <v>180</v>
      </c>
      <c r="C23" s="71"/>
      <c r="D23" s="71"/>
      <c r="E23" s="71"/>
      <c r="F23" s="71"/>
      <c r="G23" s="71"/>
      <c r="H23" s="71"/>
    </row>
    <row r="24" spans="1:8" ht="24.95" customHeight="1" x14ac:dyDescent="0.2">
      <c r="A24" s="66">
        <v>4</v>
      </c>
      <c r="B24" s="66" t="s">
        <v>125</v>
      </c>
      <c r="C24" s="71"/>
      <c r="D24" s="71"/>
      <c r="E24" s="71"/>
      <c r="F24" s="71"/>
      <c r="G24" s="71"/>
      <c r="H24" s="71"/>
    </row>
    <row r="25" spans="1:8" ht="24.95" customHeight="1" x14ac:dyDescent="0.2">
      <c r="A25" s="66"/>
      <c r="B25" s="66" t="s">
        <v>181</v>
      </c>
      <c r="C25" s="71"/>
      <c r="D25" s="71"/>
      <c r="E25" s="71"/>
      <c r="F25" s="71"/>
      <c r="G25" s="71"/>
      <c r="H25" s="71"/>
    </row>
    <row r="26" spans="1:8" ht="24.95" customHeight="1" x14ac:dyDescent="0.2">
      <c r="A26" s="66"/>
      <c r="B26" s="66" t="s">
        <v>128</v>
      </c>
      <c r="C26" s="71"/>
      <c r="D26" s="71"/>
      <c r="E26" s="71"/>
      <c r="F26" s="71"/>
      <c r="G26" s="71"/>
      <c r="H26" s="71"/>
    </row>
    <row r="27" spans="1:8" ht="24.95" customHeight="1" x14ac:dyDescent="0.2">
      <c r="A27" s="66">
        <v>6</v>
      </c>
      <c r="B27" s="66" t="s">
        <v>126</v>
      </c>
      <c r="C27" s="71"/>
      <c r="D27" s="71"/>
      <c r="E27" s="71"/>
      <c r="F27" s="71"/>
      <c r="G27" s="71"/>
      <c r="H27" s="71"/>
    </row>
    <row r="28" spans="1:8" ht="24.95" customHeight="1" x14ac:dyDescent="0.2">
      <c r="A28" s="66"/>
      <c r="B28" s="66" t="s">
        <v>275</v>
      </c>
      <c r="C28" s="71"/>
      <c r="D28" s="71"/>
      <c r="E28" s="71"/>
      <c r="F28" s="71"/>
      <c r="G28" s="71"/>
      <c r="H28" s="71"/>
    </row>
    <row r="29" spans="1:8" ht="24.95" customHeight="1" x14ac:dyDescent="0.2">
      <c r="A29" s="66"/>
      <c r="B29" s="66" t="s">
        <v>276</v>
      </c>
      <c r="C29" s="71"/>
      <c r="D29" s="71"/>
      <c r="E29" s="71"/>
      <c r="F29" s="71"/>
      <c r="G29" s="71"/>
      <c r="H29" s="71"/>
    </row>
    <row r="30" spans="1:8" ht="24.95" customHeight="1" x14ac:dyDescent="0.2">
      <c r="A30" s="66"/>
      <c r="B30" s="66" t="s">
        <v>277</v>
      </c>
      <c r="C30" s="71"/>
      <c r="D30" s="71"/>
      <c r="E30" s="71"/>
      <c r="F30" s="71"/>
      <c r="G30" s="71"/>
      <c r="H30" s="71"/>
    </row>
    <row r="31" spans="1:8" ht="24.95" customHeight="1" x14ac:dyDescent="0.2">
      <c r="A31" s="66">
        <v>13</v>
      </c>
      <c r="B31" s="66" t="s">
        <v>127</v>
      </c>
      <c r="C31" s="71"/>
      <c r="D31" s="71"/>
      <c r="E31" s="71"/>
      <c r="F31" s="71"/>
      <c r="G31" s="71"/>
      <c r="H31" s="71"/>
    </row>
    <row r="32" spans="1:8" ht="24.95" customHeight="1" x14ac:dyDescent="0.2">
      <c r="A32" s="66"/>
      <c r="B32" s="66" t="s">
        <v>278</v>
      </c>
      <c r="C32" s="71"/>
      <c r="D32" s="71"/>
      <c r="E32" s="71"/>
      <c r="F32" s="71"/>
      <c r="G32" s="71"/>
      <c r="H32" s="71"/>
    </row>
    <row r="33" spans="1:8" ht="24.95" customHeight="1" x14ac:dyDescent="0.2">
      <c r="A33" s="66"/>
      <c r="B33" s="66" t="s">
        <v>279</v>
      </c>
      <c r="C33" s="71"/>
      <c r="D33" s="71"/>
      <c r="E33" s="71"/>
      <c r="F33" s="71"/>
      <c r="G33" s="71"/>
      <c r="H33" s="71"/>
    </row>
    <row r="34" spans="1:8" ht="24.95" customHeight="1" x14ac:dyDescent="0.2">
      <c r="A34" s="66"/>
      <c r="B34" s="66" t="s">
        <v>280</v>
      </c>
      <c r="C34" s="71"/>
      <c r="D34" s="71"/>
      <c r="E34" s="71"/>
      <c r="F34" s="71"/>
      <c r="G34" s="71"/>
      <c r="H34" s="71"/>
    </row>
    <row r="35" spans="1:8" ht="24.95" customHeight="1" x14ac:dyDescent="0.2">
      <c r="A35" s="66"/>
      <c r="B35" s="66" t="s">
        <v>281</v>
      </c>
      <c r="C35" s="71"/>
      <c r="D35" s="71"/>
      <c r="E35" s="71"/>
      <c r="F35" s="71"/>
      <c r="G35" s="71"/>
      <c r="H35" s="71"/>
    </row>
    <row r="36" spans="1:8" ht="24.95" customHeight="1" x14ac:dyDescent="0.2">
      <c r="A36" s="66"/>
      <c r="B36" s="66" t="s">
        <v>282</v>
      </c>
      <c r="C36" s="71"/>
      <c r="D36" s="71"/>
      <c r="E36" s="71"/>
      <c r="F36" s="71"/>
      <c r="G36" s="71"/>
      <c r="H36" s="71"/>
    </row>
    <row r="37" spans="1:8" ht="24.95" customHeight="1" x14ac:dyDescent="0.2">
      <c r="A37" s="66">
        <v>3</v>
      </c>
      <c r="B37" s="62" t="s">
        <v>235</v>
      </c>
      <c r="C37" s="71"/>
      <c r="D37" s="71"/>
      <c r="E37" s="71"/>
      <c r="F37" s="71"/>
      <c r="G37" s="71"/>
      <c r="H37" s="71"/>
    </row>
    <row r="38" spans="1:8" ht="24.95" customHeight="1" x14ac:dyDescent="0.2">
      <c r="A38" s="66"/>
      <c r="B38" s="66" t="s">
        <v>283</v>
      </c>
      <c r="C38" s="71"/>
      <c r="D38" s="71"/>
      <c r="E38" s="71"/>
      <c r="F38" s="71"/>
      <c r="G38" s="71"/>
      <c r="H38" s="71"/>
    </row>
    <row r="39" spans="1:8" ht="24.95" customHeight="1" x14ac:dyDescent="0.2">
      <c r="A39" s="67">
        <f>SUM(A9:A38)</f>
        <v>100</v>
      </c>
      <c r="B39" s="68" t="s">
        <v>30</v>
      </c>
      <c r="C39" s="72">
        <f t="shared" ref="C39:H39" si="0">SUM(C9:C38)</f>
        <v>51</v>
      </c>
      <c r="D39" s="72" t="e">
        <f t="shared" si="0"/>
        <v>#DIV/0!</v>
      </c>
      <c r="E39" s="72" t="e">
        <f t="shared" si="0"/>
        <v>#DIV/0!</v>
      </c>
      <c r="F39" s="72" t="e">
        <f t="shared" si="0"/>
        <v>#DIV/0!</v>
      </c>
      <c r="G39" s="72" t="e">
        <f t="shared" si="0"/>
        <v>#DIV/0!</v>
      </c>
      <c r="H39" s="72" t="e">
        <f t="shared" si="0"/>
        <v>#DIV/0!</v>
      </c>
    </row>
  </sheetData>
  <mergeCells count="2">
    <mergeCell ref="C2:H2"/>
    <mergeCell ref="A1:H1"/>
  </mergeCells>
  <phoneticPr fontId="0" type="noConversion"/>
  <printOptions horizontalCentered="1"/>
  <pageMargins left="0.27" right="0.32" top="1" bottom="1" header="0.5" footer="0.5"/>
  <pageSetup scale="5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topLeftCell="A4" zoomScaleNormal="100" workbookViewId="0">
      <selection activeCell="D11" sqref="D11"/>
    </sheetView>
  </sheetViews>
  <sheetFormatPr defaultRowHeight="12.75" x14ac:dyDescent="0.2"/>
  <cols>
    <col min="1" max="1" width="22.42578125" customWidth="1"/>
    <col min="2" max="2" width="23.140625" customWidth="1"/>
    <col min="3" max="3" width="13.5703125" customWidth="1"/>
    <col min="4" max="4" width="13.140625" customWidth="1"/>
  </cols>
  <sheetData>
    <row r="1" spans="1:5" ht="18" x14ac:dyDescent="0.25">
      <c r="A1" s="251" t="s">
        <v>314</v>
      </c>
      <c r="B1" s="251"/>
      <c r="C1" s="251"/>
      <c r="D1" s="251"/>
      <c r="E1" s="32"/>
    </row>
    <row r="2" spans="1:5" ht="18" x14ac:dyDescent="0.25">
      <c r="A2" s="252" t="s">
        <v>150</v>
      </c>
      <c r="B2" s="252"/>
      <c r="C2" s="252"/>
      <c r="D2" s="252"/>
    </row>
    <row r="4" spans="1:5" ht="51" x14ac:dyDescent="0.2">
      <c r="A4" s="7" t="s">
        <v>122</v>
      </c>
      <c r="B4" s="7" t="s">
        <v>138</v>
      </c>
      <c r="C4" s="29" t="s">
        <v>137</v>
      </c>
      <c r="D4" s="132" t="s">
        <v>285</v>
      </c>
    </row>
    <row r="5" spans="1:5" x14ac:dyDescent="0.2">
      <c r="A5" s="41" t="s">
        <v>5</v>
      </c>
      <c r="B5" s="2"/>
      <c r="C5" s="57"/>
      <c r="D5" s="232"/>
    </row>
    <row r="6" spans="1:5" x14ac:dyDescent="0.2">
      <c r="A6" s="41" t="s">
        <v>445</v>
      </c>
      <c r="B6" s="41" t="s">
        <v>446</v>
      </c>
      <c r="C6" s="57">
        <v>1</v>
      </c>
      <c r="D6" s="237">
        <f>12*(1+(0.0765+0.39))*180</f>
        <v>3167.64</v>
      </c>
    </row>
    <row r="7" spans="1:5" x14ac:dyDescent="0.2">
      <c r="A7" s="41" t="s">
        <v>445</v>
      </c>
      <c r="B7" s="41" t="s">
        <v>446</v>
      </c>
      <c r="C7" s="57">
        <v>1</v>
      </c>
      <c r="D7" s="237">
        <f t="shared" ref="D7:D11" si="0">12*(1+(0.0765+0.39))*180</f>
        <v>3167.64</v>
      </c>
    </row>
    <row r="8" spans="1:5" x14ac:dyDescent="0.2">
      <c r="A8" s="41" t="s">
        <v>445</v>
      </c>
      <c r="B8" s="41" t="s">
        <v>446</v>
      </c>
      <c r="C8" s="57">
        <v>1</v>
      </c>
      <c r="D8" s="237">
        <f t="shared" si="0"/>
        <v>3167.64</v>
      </c>
    </row>
    <row r="9" spans="1:5" x14ac:dyDescent="0.2">
      <c r="A9" s="113" t="s">
        <v>382</v>
      </c>
      <c r="B9" s="41" t="s">
        <v>446</v>
      </c>
      <c r="C9" s="57">
        <v>1</v>
      </c>
      <c r="D9" s="237">
        <f t="shared" si="0"/>
        <v>3167.64</v>
      </c>
    </row>
    <row r="10" spans="1:5" x14ac:dyDescent="0.2">
      <c r="A10" s="113" t="s">
        <v>382</v>
      </c>
      <c r="B10" s="41" t="s">
        <v>446</v>
      </c>
      <c r="C10" s="57">
        <v>1</v>
      </c>
      <c r="D10" s="237">
        <f t="shared" si="0"/>
        <v>3167.64</v>
      </c>
    </row>
    <row r="11" spans="1:5" x14ac:dyDescent="0.2">
      <c r="A11" s="113" t="s">
        <v>382</v>
      </c>
      <c r="B11" s="41" t="s">
        <v>446</v>
      </c>
      <c r="C11" s="57">
        <v>1</v>
      </c>
      <c r="D11" s="238">
        <f t="shared" si="0"/>
        <v>3167.64</v>
      </c>
    </row>
    <row r="12" spans="1:5" x14ac:dyDescent="0.2">
      <c r="A12" s="113" t="s">
        <v>449</v>
      </c>
      <c r="B12" s="41"/>
      <c r="C12" s="57"/>
      <c r="D12" s="239">
        <f>SUM(D6:D11)</f>
        <v>19005.84</v>
      </c>
    </row>
    <row r="13" spans="1:5" x14ac:dyDescent="0.2">
      <c r="A13" s="113"/>
      <c r="B13" s="41"/>
      <c r="C13" s="57"/>
      <c r="D13" s="232"/>
    </row>
    <row r="14" spans="1:5" x14ac:dyDescent="0.2">
      <c r="A14" s="113" t="s">
        <v>341</v>
      </c>
      <c r="B14" s="113" t="s">
        <v>378</v>
      </c>
      <c r="C14" s="192">
        <f>7*5</f>
        <v>35</v>
      </c>
      <c r="D14" s="230">
        <v>31573</v>
      </c>
    </row>
    <row r="15" spans="1:5" x14ac:dyDescent="0.2">
      <c r="A15" s="113" t="s">
        <v>341</v>
      </c>
      <c r="B15" s="113" t="s">
        <v>381</v>
      </c>
      <c r="C15" s="192">
        <f>5.5*5</f>
        <v>27.5</v>
      </c>
      <c r="D15" s="40">
        <v>22117</v>
      </c>
    </row>
    <row r="16" spans="1:5" x14ac:dyDescent="0.2">
      <c r="A16" s="113" t="s">
        <v>377</v>
      </c>
      <c r="B16" s="113" t="s">
        <v>378</v>
      </c>
      <c r="C16" s="211">
        <f>7.5*5</f>
        <v>37.5</v>
      </c>
      <c r="D16" s="40">
        <v>37268</v>
      </c>
    </row>
    <row r="17" spans="1:4" x14ac:dyDescent="0.2">
      <c r="A17" s="113" t="s">
        <v>377</v>
      </c>
      <c r="B17" s="113" t="s">
        <v>379</v>
      </c>
      <c r="C17" s="192">
        <v>25</v>
      </c>
      <c r="D17" s="40">
        <v>19842</v>
      </c>
    </row>
    <row r="18" spans="1:4" x14ac:dyDescent="0.2">
      <c r="A18" s="113" t="s">
        <v>377</v>
      </c>
      <c r="B18" s="113" t="s">
        <v>379</v>
      </c>
      <c r="C18" s="192">
        <f>3.5*5</f>
        <v>17.5</v>
      </c>
      <c r="D18" s="40">
        <v>13276</v>
      </c>
    </row>
    <row r="19" spans="1:4" ht="15" x14ac:dyDescent="0.35">
      <c r="A19" s="113" t="s">
        <v>377</v>
      </c>
      <c r="B19" s="113" t="s">
        <v>379</v>
      </c>
      <c r="C19" s="192">
        <v>17.5</v>
      </c>
      <c r="D19" s="233">
        <v>12763</v>
      </c>
    </row>
    <row r="20" spans="1:4" x14ac:dyDescent="0.2">
      <c r="A20" s="156" t="s">
        <v>450</v>
      </c>
      <c r="B20" s="2"/>
      <c r="C20" s="57"/>
      <c r="D20" s="234">
        <f>SUM(D14:D19)</f>
        <v>136839</v>
      </c>
    </row>
    <row r="21" spans="1:4" x14ac:dyDescent="0.2">
      <c r="A21" s="41"/>
      <c r="B21" s="2"/>
      <c r="C21" s="57"/>
      <c r="D21" s="234"/>
    </row>
    <row r="22" spans="1:4" x14ac:dyDescent="0.2">
      <c r="A22" s="41" t="s">
        <v>447</v>
      </c>
      <c r="B22" s="2"/>
      <c r="C22" s="57"/>
      <c r="D22" s="232"/>
    </row>
    <row r="23" spans="1:4" x14ac:dyDescent="0.2">
      <c r="A23" s="113" t="s">
        <v>380</v>
      </c>
      <c r="B23" s="113" t="s">
        <v>429</v>
      </c>
      <c r="C23" s="192">
        <f>5.75*5</f>
        <v>28.75</v>
      </c>
      <c r="D23" s="230">
        <v>12568</v>
      </c>
    </row>
    <row r="24" spans="1:4" x14ac:dyDescent="0.2">
      <c r="A24" s="113" t="s">
        <v>380</v>
      </c>
      <c r="B24" s="113" t="s">
        <v>430</v>
      </c>
      <c r="C24" s="192">
        <f>3.5*5</f>
        <v>17.5</v>
      </c>
      <c r="D24" s="230">
        <v>7803</v>
      </c>
    </row>
    <row r="25" spans="1:4" x14ac:dyDescent="0.2">
      <c r="A25" s="113" t="s">
        <v>382</v>
      </c>
      <c r="B25" s="113" t="s">
        <v>429</v>
      </c>
      <c r="C25" s="192">
        <v>30</v>
      </c>
      <c r="D25" s="230">
        <v>13112</v>
      </c>
    </row>
    <row r="26" spans="1:4" x14ac:dyDescent="0.2">
      <c r="A26" s="113" t="s">
        <v>382</v>
      </c>
      <c r="B26" s="113" t="s">
        <v>430</v>
      </c>
      <c r="C26" s="192">
        <v>25</v>
      </c>
      <c r="D26" s="230">
        <v>11115</v>
      </c>
    </row>
    <row r="27" spans="1:4" x14ac:dyDescent="0.2">
      <c r="A27" s="113" t="s">
        <v>341</v>
      </c>
      <c r="B27" s="113" t="s">
        <v>429</v>
      </c>
      <c r="C27" s="192">
        <v>25</v>
      </c>
      <c r="D27" s="40">
        <v>10938</v>
      </c>
    </row>
    <row r="28" spans="1:4" x14ac:dyDescent="0.2">
      <c r="A28" s="113" t="s">
        <v>341</v>
      </c>
      <c r="B28" s="113" t="s">
        <v>429</v>
      </c>
      <c r="C28" s="192">
        <v>20</v>
      </c>
      <c r="D28" s="40">
        <v>7024</v>
      </c>
    </row>
    <row r="29" spans="1:4" x14ac:dyDescent="0.2">
      <c r="A29" s="113" t="s">
        <v>341</v>
      </c>
      <c r="B29" s="113" t="s">
        <v>431</v>
      </c>
      <c r="C29" s="192">
        <v>20</v>
      </c>
      <c r="D29" s="40">
        <v>8764</v>
      </c>
    </row>
    <row r="30" spans="1:4" ht="15" x14ac:dyDescent="0.35">
      <c r="A30" s="113" t="s">
        <v>377</v>
      </c>
      <c r="B30" s="113" t="s">
        <v>429</v>
      </c>
      <c r="C30" s="192">
        <v>17.5</v>
      </c>
      <c r="D30" s="233">
        <v>7676</v>
      </c>
    </row>
    <row r="31" spans="1:4" x14ac:dyDescent="0.2">
      <c r="A31" s="113" t="s">
        <v>451</v>
      </c>
      <c r="C31" s="24"/>
      <c r="D31" s="235">
        <f>SUM(D23:D30)</f>
        <v>79000</v>
      </c>
    </row>
    <row r="32" spans="1:4" x14ac:dyDescent="0.2">
      <c r="A32" s="113"/>
      <c r="C32" s="24"/>
      <c r="D32" s="40"/>
    </row>
    <row r="33" spans="1:4" x14ac:dyDescent="0.2">
      <c r="A33" s="113" t="s">
        <v>448</v>
      </c>
      <c r="D33" s="231">
        <f>+D31+D20+D12</f>
        <v>234844.84</v>
      </c>
    </row>
  </sheetData>
  <mergeCells count="2">
    <mergeCell ref="A1:D1"/>
    <mergeCell ref="A2:D2"/>
  </mergeCells>
  <phoneticPr fontId="0" type="noConversion"/>
  <printOptions horizontalCentered="1" gridLines="1"/>
  <pageMargins left="0.5" right="0.5" top="0.75" bottom="0.7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election activeCell="B9" sqref="B9"/>
    </sheetView>
  </sheetViews>
  <sheetFormatPr defaultRowHeight="12.75" x14ac:dyDescent="0.2"/>
  <cols>
    <col min="1" max="1" width="22.42578125" customWidth="1"/>
    <col min="2" max="2" width="22.28515625" customWidth="1"/>
    <col min="3" max="3" width="15.42578125" customWidth="1"/>
    <col min="4" max="4" width="9" bestFit="1" customWidth="1"/>
    <col min="5" max="5" width="6.28515625" bestFit="1" customWidth="1"/>
    <col min="6" max="6" width="6.140625" bestFit="1" customWidth="1"/>
    <col min="7" max="7" width="6" bestFit="1" customWidth="1"/>
    <col min="8" max="8" width="10" customWidth="1"/>
  </cols>
  <sheetData>
    <row r="1" spans="1:10" ht="18" x14ac:dyDescent="0.25">
      <c r="A1" s="256" t="s">
        <v>315</v>
      </c>
      <c r="B1" s="256"/>
      <c r="C1" s="256"/>
      <c r="D1" s="256"/>
      <c r="E1" s="256"/>
      <c r="F1" s="256"/>
      <c r="G1" s="256"/>
      <c r="H1" s="256"/>
      <c r="I1" s="256"/>
      <c r="J1" s="256"/>
    </row>
    <row r="2" spans="1:10" ht="18" x14ac:dyDescent="0.25">
      <c r="A2" s="255" t="s">
        <v>150</v>
      </c>
      <c r="B2" s="255"/>
      <c r="C2" s="255"/>
      <c r="D2" s="255"/>
      <c r="E2" s="255"/>
      <c r="F2" s="255"/>
      <c r="G2" s="255"/>
      <c r="H2" s="255"/>
      <c r="I2" s="255"/>
      <c r="J2" s="255"/>
    </row>
    <row r="3" spans="1:10" ht="29.45" customHeight="1" x14ac:dyDescent="0.2">
      <c r="D3" s="253" t="s">
        <v>248</v>
      </c>
      <c r="E3" s="254"/>
      <c r="F3" s="254"/>
      <c r="G3" s="254"/>
      <c r="H3" s="254"/>
      <c r="I3" s="254"/>
      <c r="J3" s="254"/>
    </row>
    <row r="4" spans="1:10" ht="63" customHeight="1" x14ac:dyDescent="0.2">
      <c r="A4" s="119" t="s">
        <v>122</v>
      </c>
      <c r="B4" s="119" t="s">
        <v>138</v>
      </c>
      <c r="C4" s="120" t="s">
        <v>137</v>
      </c>
      <c r="D4" s="134" t="s">
        <v>246</v>
      </c>
      <c r="E4" s="134" t="s">
        <v>242</v>
      </c>
      <c r="F4" s="134" t="s">
        <v>243</v>
      </c>
      <c r="G4" s="134" t="s">
        <v>241</v>
      </c>
      <c r="H4" s="134" t="s">
        <v>244</v>
      </c>
      <c r="I4" s="134" t="s">
        <v>245</v>
      </c>
      <c r="J4" s="134" t="s">
        <v>247</v>
      </c>
    </row>
    <row r="5" spans="1:10" x14ac:dyDescent="0.2">
      <c r="A5" s="113" t="s">
        <v>383</v>
      </c>
      <c r="B5" s="135" t="s">
        <v>442</v>
      </c>
      <c r="C5" s="40">
        <v>40</v>
      </c>
      <c r="D5" s="40"/>
      <c r="H5" s="135" t="s">
        <v>346</v>
      </c>
      <c r="I5" s="135" t="s">
        <v>346</v>
      </c>
      <c r="J5" s="135" t="s">
        <v>346</v>
      </c>
    </row>
    <row r="6" spans="1:10" x14ac:dyDescent="0.2">
      <c r="A6" s="113" t="s">
        <v>383</v>
      </c>
      <c r="B6" s="41" t="s">
        <v>438</v>
      </c>
      <c r="C6" s="40">
        <v>12</v>
      </c>
      <c r="D6" s="40"/>
      <c r="I6" s="2" t="s">
        <v>346</v>
      </c>
    </row>
    <row r="7" spans="1:10" x14ac:dyDescent="0.2">
      <c r="B7" s="2"/>
      <c r="C7" s="40"/>
      <c r="D7" s="40"/>
    </row>
    <row r="8" spans="1:10" x14ac:dyDescent="0.2">
      <c r="B8" s="2"/>
      <c r="C8" s="40"/>
      <c r="D8" s="40"/>
    </row>
    <row r="9" spans="1:10" x14ac:dyDescent="0.2">
      <c r="B9" s="2" t="s">
        <v>443</v>
      </c>
      <c r="C9" s="40"/>
      <c r="D9" s="40"/>
    </row>
    <row r="10" spans="1:10" x14ac:dyDescent="0.2">
      <c r="D10" s="40"/>
    </row>
    <row r="11" spans="1:10" x14ac:dyDescent="0.2">
      <c r="D11" s="40"/>
    </row>
    <row r="12" spans="1:10" x14ac:dyDescent="0.2">
      <c r="D12" s="40"/>
    </row>
    <row r="13" spans="1:10" x14ac:dyDescent="0.2">
      <c r="D13" s="40"/>
    </row>
    <row r="14" spans="1:10" x14ac:dyDescent="0.2">
      <c r="D14" s="40"/>
    </row>
    <row r="15" spans="1:10" x14ac:dyDescent="0.2">
      <c r="D15" s="40"/>
    </row>
    <row r="16" spans="1:10" x14ac:dyDescent="0.2">
      <c r="D16" s="40"/>
    </row>
  </sheetData>
  <mergeCells count="3">
    <mergeCell ref="D3:J3"/>
    <mergeCell ref="A2:J2"/>
    <mergeCell ref="A1:J1"/>
  </mergeCells>
  <phoneticPr fontId="0" type="noConversion"/>
  <printOptions horizontalCentered="1" gridLines="1"/>
  <pageMargins left="0.5" right="0.5" top="0.75" bottom="0.75"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zoomScaleNormal="100" workbookViewId="0">
      <selection sqref="A1:C2"/>
    </sheetView>
  </sheetViews>
  <sheetFormatPr defaultRowHeight="12.75" x14ac:dyDescent="0.2"/>
  <cols>
    <col min="1" max="1" width="22.42578125" customWidth="1"/>
    <col min="2" max="2" width="28.42578125" customWidth="1"/>
    <col min="3" max="3" width="19.85546875" customWidth="1"/>
    <col min="4" max="4" width="13.140625" customWidth="1"/>
  </cols>
  <sheetData>
    <row r="1" spans="1:4" ht="18" x14ac:dyDescent="0.25">
      <c r="A1" s="252" t="s">
        <v>171</v>
      </c>
      <c r="B1" s="252"/>
      <c r="C1" s="252"/>
      <c r="D1" s="44"/>
    </row>
    <row r="2" spans="1:4" x14ac:dyDescent="0.2">
      <c r="A2" s="257" t="s">
        <v>286</v>
      </c>
      <c r="B2" s="257"/>
      <c r="C2" s="257"/>
      <c r="D2" s="3"/>
    </row>
    <row r="4" spans="1:4" x14ac:dyDescent="0.2">
      <c r="A4" s="7" t="s">
        <v>122</v>
      </c>
      <c r="B4" s="7" t="s">
        <v>138</v>
      </c>
      <c r="C4" s="29" t="s">
        <v>137</v>
      </c>
      <c r="D4" s="2"/>
    </row>
    <row r="5" spans="1:4" x14ac:dyDescent="0.2">
      <c r="B5" s="2"/>
      <c r="C5" s="40"/>
      <c r="D5" s="40"/>
    </row>
    <row r="6" spans="1:4" x14ac:dyDescent="0.2">
      <c r="B6" s="2"/>
      <c r="C6" s="40"/>
      <c r="D6" s="40"/>
    </row>
    <row r="7" spans="1:4" x14ac:dyDescent="0.2">
      <c r="B7" s="2"/>
      <c r="C7" s="40"/>
      <c r="D7" s="40"/>
    </row>
    <row r="8" spans="1:4" x14ac:dyDescent="0.2">
      <c r="B8" s="2"/>
      <c r="C8" s="40"/>
      <c r="D8" s="40"/>
    </row>
    <row r="9" spans="1:4" x14ac:dyDescent="0.2">
      <c r="B9" s="2"/>
      <c r="C9" s="40"/>
      <c r="D9" s="40"/>
    </row>
    <row r="10" spans="1:4" x14ac:dyDescent="0.2">
      <c r="B10" s="2"/>
      <c r="C10" s="40"/>
      <c r="D10" s="40"/>
    </row>
    <row r="11" spans="1:4" x14ac:dyDescent="0.2">
      <c r="B11" s="2"/>
      <c r="C11" s="40"/>
      <c r="D11" s="40"/>
    </row>
    <row r="12" spans="1:4" x14ac:dyDescent="0.2">
      <c r="B12" s="2"/>
      <c r="C12" s="40"/>
      <c r="D12" s="40"/>
    </row>
    <row r="13" spans="1:4" x14ac:dyDescent="0.2">
      <c r="B13" s="2"/>
      <c r="C13" s="40"/>
      <c r="D13" s="40"/>
    </row>
    <row r="14" spans="1:4" x14ac:dyDescent="0.2">
      <c r="B14" s="2"/>
      <c r="C14" s="40"/>
      <c r="D14" s="40"/>
    </row>
    <row r="15" spans="1:4" x14ac:dyDescent="0.2">
      <c r="B15" s="2"/>
      <c r="C15" s="40"/>
      <c r="D15" s="40"/>
    </row>
    <row r="16" spans="1:4" x14ac:dyDescent="0.2">
      <c r="B16" s="2"/>
      <c r="C16" s="40"/>
      <c r="D16" s="40"/>
    </row>
    <row r="17" spans="2:4" x14ac:dyDescent="0.2">
      <c r="B17" s="2"/>
      <c r="C17" s="40"/>
      <c r="D17" s="40"/>
    </row>
    <row r="18" spans="2:4" x14ac:dyDescent="0.2">
      <c r="B18" s="2"/>
      <c r="C18" s="40"/>
      <c r="D18" s="40"/>
    </row>
    <row r="19" spans="2:4" x14ac:dyDescent="0.2">
      <c r="B19" s="2"/>
      <c r="C19" s="40"/>
      <c r="D19" s="40"/>
    </row>
    <row r="20" spans="2:4" x14ac:dyDescent="0.2">
      <c r="C20" s="40"/>
      <c r="D20" s="40"/>
    </row>
    <row r="21" spans="2:4" x14ac:dyDescent="0.2">
      <c r="C21" s="40"/>
      <c r="D21" s="40"/>
    </row>
    <row r="22" spans="2:4" x14ac:dyDescent="0.2">
      <c r="C22" s="40"/>
      <c r="D22" s="40"/>
    </row>
    <row r="23" spans="2:4" x14ac:dyDescent="0.2">
      <c r="C23" s="40"/>
      <c r="D23" s="40"/>
    </row>
    <row r="24" spans="2:4" x14ac:dyDescent="0.2">
      <c r="D24" s="40"/>
    </row>
    <row r="25" spans="2:4" x14ac:dyDescent="0.2">
      <c r="D25" s="40"/>
    </row>
    <row r="26" spans="2:4" x14ac:dyDescent="0.2">
      <c r="D26" s="40"/>
    </row>
    <row r="27" spans="2:4" x14ac:dyDescent="0.2">
      <c r="D27" s="40"/>
    </row>
    <row r="28" spans="2:4" x14ac:dyDescent="0.2">
      <c r="D28" s="40"/>
    </row>
    <row r="29" spans="2:4" x14ac:dyDescent="0.2">
      <c r="D29" s="40"/>
    </row>
    <row r="30" spans="2:4" x14ac:dyDescent="0.2">
      <c r="D30" s="40"/>
    </row>
    <row r="31" spans="2:4" x14ac:dyDescent="0.2">
      <c r="D31" s="40"/>
    </row>
    <row r="32" spans="2:4" x14ac:dyDescent="0.2">
      <c r="D32" s="40"/>
    </row>
    <row r="33" spans="4:4" x14ac:dyDescent="0.2">
      <c r="D33" s="40"/>
    </row>
    <row r="34" spans="4:4" x14ac:dyDescent="0.2">
      <c r="D34" s="40"/>
    </row>
    <row r="35" spans="4:4" x14ac:dyDescent="0.2">
      <c r="D35" s="40"/>
    </row>
    <row r="36" spans="4:4" x14ac:dyDescent="0.2">
      <c r="D36" s="24"/>
    </row>
  </sheetData>
  <mergeCells count="2">
    <mergeCell ref="A1:C1"/>
    <mergeCell ref="A2:C2"/>
  </mergeCells>
  <phoneticPr fontId="24" type="noConversion"/>
  <printOptions horizontalCentered="1" gridLines="1"/>
  <pageMargins left="0.5" right="0.5" top="0.75" bottom="0.7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
  <sheetViews>
    <sheetView topLeftCell="A7" workbookViewId="0">
      <selection activeCell="A24" sqref="A24"/>
    </sheetView>
  </sheetViews>
  <sheetFormatPr defaultRowHeight="12.75" x14ac:dyDescent="0.2"/>
  <cols>
    <col min="1" max="1" width="54.85546875" customWidth="1"/>
    <col min="2" max="2" width="30" style="78" customWidth="1"/>
  </cols>
  <sheetData>
    <row r="1" spans="1:2" ht="18" x14ac:dyDescent="0.25">
      <c r="A1" s="252" t="s">
        <v>26</v>
      </c>
      <c r="B1" s="252"/>
    </row>
    <row r="3" spans="1:2" x14ac:dyDescent="0.2">
      <c r="A3" s="257" t="s">
        <v>432</v>
      </c>
      <c r="B3" s="257"/>
    </row>
    <row r="6" spans="1:2" x14ac:dyDescent="0.2">
      <c r="A6" s="3" t="s">
        <v>288</v>
      </c>
      <c r="B6" s="76" t="s">
        <v>32</v>
      </c>
    </row>
    <row r="7" spans="1:2" x14ac:dyDescent="0.2">
      <c r="A7" s="136" t="s">
        <v>289</v>
      </c>
    </row>
    <row r="8" spans="1:2" ht="21.95" customHeight="1" x14ac:dyDescent="0.2">
      <c r="A8" s="113" t="s">
        <v>287</v>
      </c>
      <c r="B8" s="212">
        <v>226000</v>
      </c>
    </row>
    <row r="9" spans="1:2" ht="21.95" customHeight="1" x14ac:dyDescent="0.2">
      <c r="A9" s="36" t="s">
        <v>218</v>
      </c>
      <c r="B9" s="212" t="s">
        <v>373</v>
      </c>
    </row>
    <row r="10" spans="1:2" ht="21.95" customHeight="1" x14ac:dyDescent="0.2">
      <c r="A10" t="s">
        <v>182</v>
      </c>
      <c r="B10" s="212">
        <v>82000</v>
      </c>
    </row>
    <row r="11" spans="1:2" ht="21.95" customHeight="1" x14ac:dyDescent="0.2">
      <c r="A11" s="113" t="s">
        <v>458</v>
      </c>
      <c r="B11" s="212">
        <f>12*6*180</f>
        <v>12960</v>
      </c>
    </row>
    <row r="12" spans="1:2" ht="21.95" customHeight="1" x14ac:dyDescent="0.2">
      <c r="A12" t="s">
        <v>183</v>
      </c>
      <c r="B12" s="212">
        <v>4500</v>
      </c>
    </row>
    <row r="13" spans="1:2" ht="21.95" customHeight="1" x14ac:dyDescent="0.2">
      <c r="A13" t="s">
        <v>184</v>
      </c>
      <c r="B13" s="212">
        <v>54839</v>
      </c>
    </row>
    <row r="14" spans="1:2" ht="21.95" customHeight="1" x14ac:dyDescent="0.2">
      <c r="A14" s="113" t="s">
        <v>459</v>
      </c>
      <c r="B14" s="212">
        <f>+B11*(0.0765+0.39)</f>
        <v>6045.84</v>
      </c>
    </row>
    <row r="15" spans="1:2" ht="21.95" customHeight="1" x14ac:dyDescent="0.2">
      <c r="A15" t="s">
        <v>185</v>
      </c>
      <c r="B15" s="212">
        <v>0</v>
      </c>
    </row>
    <row r="16" spans="1:2" ht="21.95" customHeight="1" x14ac:dyDescent="0.2">
      <c r="A16" t="s">
        <v>35</v>
      </c>
      <c r="B16" s="212">
        <v>42000</v>
      </c>
    </row>
    <row r="17" spans="1:2" ht="21.95" customHeight="1" x14ac:dyDescent="0.2">
      <c r="A17" s="113" t="s">
        <v>467</v>
      </c>
      <c r="B17" s="212">
        <v>79000</v>
      </c>
    </row>
    <row r="18" spans="1:2" ht="21.95" customHeight="1" x14ac:dyDescent="0.2">
      <c r="A18" s="113" t="s">
        <v>452</v>
      </c>
      <c r="B18" s="212">
        <v>400</v>
      </c>
    </row>
    <row r="19" spans="1:2" ht="21.95" customHeight="1" x14ac:dyDescent="0.2">
      <c r="A19" t="s">
        <v>115</v>
      </c>
      <c r="B19" s="212">
        <v>30000</v>
      </c>
    </row>
    <row r="20" spans="1:2" ht="21.95" customHeight="1" x14ac:dyDescent="0.2">
      <c r="A20" t="s">
        <v>219</v>
      </c>
      <c r="B20" s="212" t="s">
        <v>373</v>
      </c>
    </row>
    <row r="21" spans="1:2" ht="21.95" customHeight="1" x14ac:dyDescent="0.2">
      <c r="A21" s="113" t="s">
        <v>460</v>
      </c>
      <c r="B21" s="212">
        <v>14900</v>
      </c>
    </row>
    <row r="22" spans="1:2" ht="21.95" customHeight="1" x14ac:dyDescent="0.2">
      <c r="A22" s="113" t="s">
        <v>453</v>
      </c>
      <c r="B22" s="212">
        <v>7600</v>
      </c>
    </row>
    <row r="23" spans="1:2" ht="21.95" customHeight="1" x14ac:dyDescent="0.2">
      <c r="A23" s="113" t="s">
        <v>454</v>
      </c>
      <c r="B23" s="212">
        <v>7000</v>
      </c>
    </row>
    <row r="24" spans="1:2" ht="21.95" customHeight="1" x14ac:dyDescent="0.2">
      <c r="A24" s="113" t="s">
        <v>455</v>
      </c>
      <c r="B24" s="213">
        <v>700</v>
      </c>
    </row>
    <row r="25" spans="1:2" ht="21.95" customHeight="1" x14ac:dyDescent="0.2">
      <c r="A25" s="4" t="s">
        <v>38</v>
      </c>
      <c r="B25" s="79">
        <f>SUM(B8:B24)</f>
        <v>567944.84000000008</v>
      </c>
    </row>
    <row r="26" spans="1:2" x14ac:dyDescent="0.2">
      <c r="A26" s="113" t="s">
        <v>456</v>
      </c>
    </row>
    <row r="27" spans="1:2" x14ac:dyDescent="0.2">
      <c r="A27" s="113" t="s">
        <v>457</v>
      </c>
    </row>
    <row r="29" spans="1:2" x14ac:dyDescent="0.2">
      <c r="A29" t="s">
        <v>466</v>
      </c>
    </row>
  </sheetData>
  <mergeCells count="2">
    <mergeCell ref="A3:B3"/>
    <mergeCell ref="A1:B1"/>
  </mergeCells>
  <phoneticPr fontId="0" type="noConversion"/>
  <printOptions horizontalCentered="1"/>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2"/>
  <sheetViews>
    <sheetView topLeftCell="A55" zoomScaleNormal="100" workbookViewId="0">
      <selection activeCell="A58" sqref="A58"/>
    </sheetView>
  </sheetViews>
  <sheetFormatPr defaultRowHeight="12.75" x14ac:dyDescent="0.2"/>
  <cols>
    <col min="1" max="1" width="38.7109375" bestFit="1" customWidth="1"/>
    <col min="2" max="2" width="14.42578125" style="2" customWidth="1"/>
    <col min="3" max="3" width="16.85546875" style="2" customWidth="1"/>
    <col min="4" max="4" width="15.140625" style="2" customWidth="1"/>
    <col min="5" max="5" width="14.7109375" style="2" customWidth="1"/>
  </cols>
  <sheetData>
    <row r="1" spans="1:5" ht="18" x14ac:dyDescent="0.25">
      <c r="A1" s="252" t="s">
        <v>249</v>
      </c>
      <c r="B1" s="252"/>
      <c r="C1" s="252"/>
      <c r="D1" s="252"/>
      <c r="E1" s="252"/>
    </row>
    <row r="2" spans="1:5" x14ac:dyDescent="0.2">
      <c r="A2" s="257" t="s">
        <v>251</v>
      </c>
      <c r="B2" s="257"/>
      <c r="C2" s="257"/>
      <c r="D2" s="257"/>
      <c r="E2" s="257"/>
    </row>
    <row r="3" spans="1:5" x14ac:dyDescent="0.2">
      <c r="A3" s="113"/>
      <c r="B3"/>
      <c r="C3"/>
      <c r="D3"/>
      <c r="E3"/>
    </row>
    <row r="4" spans="1:5" x14ac:dyDescent="0.2">
      <c r="B4" s="258" t="s">
        <v>290</v>
      </c>
      <c r="C4" s="258"/>
      <c r="D4" s="258"/>
      <c r="E4" s="258"/>
    </row>
    <row r="5" spans="1:5" ht="30.75" customHeight="1" x14ac:dyDescent="0.2">
      <c r="A5" s="137" t="s">
        <v>259</v>
      </c>
      <c r="B5" s="188" t="s">
        <v>347</v>
      </c>
      <c r="C5" s="188" t="s">
        <v>356</v>
      </c>
      <c r="D5" s="131" t="s">
        <v>252</v>
      </c>
      <c r="E5" s="131" t="s">
        <v>75</v>
      </c>
    </row>
    <row r="6" spans="1:5" x14ac:dyDescent="0.2">
      <c r="A6" s="236"/>
      <c r="B6" s="214"/>
      <c r="C6" s="214"/>
      <c r="D6" s="214"/>
      <c r="E6" s="214"/>
    </row>
    <row r="7" spans="1:5" x14ac:dyDescent="0.2">
      <c r="A7" s="240" t="s">
        <v>380</v>
      </c>
      <c r="B7" s="214"/>
      <c r="C7" s="214"/>
      <c r="D7" s="214"/>
      <c r="E7" s="214"/>
    </row>
    <row r="8" spans="1:5" x14ac:dyDescent="0.2">
      <c r="A8" s="217" t="s">
        <v>384</v>
      </c>
      <c r="B8" s="214"/>
      <c r="C8" s="214" t="s">
        <v>346</v>
      </c>
      <c r="D8" s="214" t="s">
        <v>346</v>
      </c>
      <c r="E8" s="214"/>
    </row>
    <row r="9" spans="1:5" x14ac:dyDescent="0.2">
      <c r="A9" s="217" t="s">
        <v>386</v>
      </c>
      <c r="B9" s="214"/>
      <c r="C9" s="214" t="s">
        <v>346</v>
      </c>
      <c r="D9" s="214" t="s">
        <v>346</v>
      </c>
      <c r="E9" s="214"/>
    </row>
    <row r="10" spans="1:5" x14ac:dyDescent="0.2">
      <c r="A10" s="217" t="s">
        <v>387</v>
      </c>
      <c r="B10" s="214"/>
      <c r="C10" s="214" t="s">
        <v>346</v>
      </c>
      <c r="D10" s="214" t="s">
        <v>346</v>
      </c>
      <c r="E10" s="214"/>
    </row>
    <row r="11" spans="1:5" x14ac:dyDescent="0.2">
      <c r="A11" s="217" t="s">
        <v>388</v>
      </c>
      <c r="B11" s="214"/>
      <c r="C11" s="214" t="s">
        <v>346</v>
      </c>
      <c r="D11" s="214" t="s">
        <v>346</v>
      </c>
      <c r="E11" s="214"/>
    </row>
    <row r="12" spans="1:5" x14ac:dyDescent="0.2">
      <c r="A12" s="217" t="s">
        <v>342</v>
      </c>
      <c r="B12" s="214"/>
      <c r="C12" s="214" t="s">
        <v>346</v>
      </c>
      <c r="D12" s="214" t="s">
        <v>346</v>
      </c>
      <c r="E12" s="214"/>
    </row>
    <row r="13" spans="1:5" x14ac:dyDescent="0.2">
      <c r="A13" s="217" t="s">
        <v>407</v>
      </c>
      <c r="B13" s="214"/>
      <c r="C13" s="214" t="s">
        <v>346</v>
      </c>
      <c r="D13" s="214" t="s">
        <v>346</v>
      </c>
      <c r="E13" s="214"/>
    </row>
    <row r="14" spans="1:5" x14ac:dyDescent="0.2">
      <c r="A14" s="217" t="s">
        <v>343</v>
      </c>
      <c r="B14" s="214"/>
      <c r="C14" s="214" t="s">
        <v>346</v>
      </c>
      <c r="D14" s="214" t="s">
        <v>346</v>
      </c>
      <c r="E14" s="214"/>
    </row>
    <row r="15" spans="1:5" x14ac:dyDescent="0.2">
      <c r="A15" s="217" t="s">
        <v>391</v>
      </c>
      <c r="B15" s="214"/>
      <c r="C15" s="214" t="s">
        <v>346</v>
      </c>
      <c r="D15" s="214" t="s">
        <v>346</v>
      </c>
      <c r="E15" s="214"/>
    </row>
    <row r="16" spans="1:5" x14ac:dyDescent="0.2">
      <c r="A16" s="217" t="s">
        <v>390</v>
      </c>
      <c r="B16" s="214"/>
      <c r="C16" s="214" t="s">
        <v>346</v>
      </c>
      <c r="D16" s="214" t="s">
        <v>346</v>
      </c>
      <c r="E16" s="214"/>
    </row>
    <row r="17" spans="1:5" x14ac:dyDescent="0.2">
      <c r="A17" s="217" t="s">
        <v>392</v>
      </c>
      <c r="B17" s="214"/>
      <c r="C17" s="214" t="s">
        <v>346</v>
      </c>
      <c r="D17" s="214" t="s">
        <v>346</v>
      </c>
      <c r="E17" s="214"/>
    </row>
    <row r="18" spans="1:5" x14ac:dyDescent="0.2">
      <c r="A18" s="217" t="s">
        <v>385</v>
      </c>
      <c r="B18" s="214"/>
      <c r="C18" s="214" t="s">
        <v>346</v>
      </c>
      <c r="D18" s="214" t="s">
        <v>346</v>
      </c>
      <c r="E18" s="214"/>
    </row>
    <row r="19" spans="1:5" x14ac:dyDescent="0.2">
      <c r="A19" s="217" t="s">
        <v>345</v>
      </c>
      <c r="B19" s="214"/>
      <c r="C19" s="214" t="s">
        <v>346</v>
      </c>
      <c r="D19" s="214" t="s">
        <v>346</v>
      </c>
      <c r="E19" s="214"/>
    </row>
    <row r="20" spans="1:5" x14ac:dyDescent="0.2">
      <c r="A20" s="217" t="s">
        <v>344</v>
      </c>
      <c r="B20" s="214"/>
      <c r="C20" s="214" t="s">
        <v>346</v>
      </c>
      <c r="D20" s="214" t="s">
        <v>346</v>
      </c>
      <c r="E20" s="214"/>
    </row>
    <row r="21" spans="1:5" x14ac:dyDescent="0.2">
      <c r="A21" s="217" t="s">
        <v>389</v>
      </c>
      <c r="B21" s="214"/>
      <c r="C21" s="214" t="s">
        <v>346</v>
      </c>
      <c r="D21" s="214" t="s">
        <v>346</v>
      </c>
      <c r="E21" s="214"/>
    </row>
    <row r="22" spans="1:5" x14ac:dyDescent="0.2">
      <c r="A22" s="240" t="s">
        <v>382</v>
      </c>
      <c r="B22" s="214"/>
      <c r="C22" s="214"/>
      <c r="D22" s="214"/>
    </row>
    <row r="23" spans="1:5" x14ac:dyDescent="0.2">
      <c r="A23" s="217" t="s">
        <v>397</v>
      </c>
      <c r="B23" s="214"/>
      <c r="C23" s="214" t="s">
        <v>346</v>
      </c>
      <c r="D23" s="214" t="s">
        <v>346</v>
      </c>
      <c r="E23" s="119"/>
    </row>
    <row r="24" spans="1:5" x14ac:dyDescent="0.2">
      <c r="A24" s="217" t="s">
        <v>394</v>
      </c>
      <c r="B24" s="214"/>
      <c r="C24" s="214" t="s">
        <v>346</v>
      </c>
      <c r="D24" s="214" t="s">
        <v>346</v>
      </c>
      <c r="E24" s="119"/>
    </row>
    <row r="25" spans="1:5" x14ac:dyDescent="0.2">
      <c r="A25" s="217" t="s">
        <v>406</v>
      </c>
      <c r="B25" s="214"/>
      <c r="C25" s="214" t="s">
        <v>346</v>
      </c>
      <c r="D25" s="214" t="s">
        <v>346</v>
      </c>
      <c r="E25" s="119"/>
    </row>
    <row r="26" spans="1:5" x14ac:dyDescent="0.2">
      <c r="A26" s="217" t="s">
        <v>400</v>
      </c>
      <c r="B26" s="214"/>
      <c r="C26" s="214" t="s">
        <v>346</v>
      </c>
      <c r="D26" s="214" t="s">
        <v>346</v>
      </c>
      <c r="E26" s="119"/>
    </row>
    <row r="27" spans="1:5" x14ac:dyDescent="0.2">
      <c r="A27" s="217" t="s">
        <v>401</v>
      </c>
      <c r="B27" s="214"/>
      <c r="C27" s="214" t="s">
        <v>346</v>
      </c>
      <c r="D27" s="214" t="s">
        <v>346</v>
      </c>
      <c r="E27" s="119"/>
    </row>
    <row r="28" spans="1:5" x14ac:dyDescent="0.2">
      <c r="A28" s="217" t="s">
        <v>402</v>
      </c>
      <c r="B28" s="214"/>
      <c r="C28" s="214" t="s">
        <v>346</v>
      </c>
      <c r="D28" s="214" t="s">
        <v>346</v>
      </c>
      <c r="E28" s="119"/>
    </row>
    <row r="29" spans="1:5" x14ac:dyDescent="0.2">
      <c r="A29" s="217" t="s">
        <v>393</v>
      </c>
      <c r="B29" s="214"/>
      <c r="C29" s="214" t="s">
        <v>346</v>
      </c>
      <c r="D29" s="214" t="s">
        <v>346</v>
      </c>
      <c r="E29" s="119"/>
    </row>
    <row r="30" spans="1:5" x14ac:dyDescent="0.2">
      <c r="A30" s="217" t="s">
        <v>343</v>
      </c>
      <c r="B30" s="214"/>
      <c r="C30" s="214" t="s">
        <v>346</v>
      </c>
      <c r="D30" s="214" t="s">
        <v>346</v>
      </c>
      <c r="E30" s="119"/>
    </row>
    <row r="31" spans="1:5" x14ac:dyDescent="0.2">
      <c r="A31" s="217" t="s">
        <v>395</v>
      </c>
      <c r="B31" s="214"/>
      <c r="C31" s="214" t="s">
        <v>346</v>
      </c>
      <c r="D31" s="214" t="s">
        <v>346</v>
      </c>
      <c r="E31" s="119"/>
    </row>
    <row r="32" spans="1:5" x14ac:dyDescent="0.2">
      <c r="A32" s="217" t="s">
        <v>390</v>
      </c>
      <c r="B32" s="214"/>
      <c r="C32" s="214" t="s">
        <v>346</v>
      </c>
      <c r="D32" s="214" t="s">
        <v>346</v>
      </c>
      <c r="E32" s="119"/>
    </row>
    <row r="33" spans="1:5" x14ac:dyDescent="0.2">
      <c r="A33" s="217" t="s">
        <v>392</v>
      </c>
      <c r="B33" s="214"/>
      <c r="C33" s="214" t="s">
        <v>346</v>
      </c>
      <c r="D33" s="214" t="s">
        <v>346</v>
      </c>
      <c r="E33" s="119"/>
    </row>
    <row r="34" spans="1:5" x14ac:dyDescent="0.2">
      <c r="A34" s="217" t="s">
        <v>396</v>
      </c>
      <c r="B34" s="214"/>
      <c r="C34" s="214" t="s">
        <v>346</v>
      </c>
      <c r="D34" s="214" t="s">
        <v>346</v>
      </c>
      <c r="E34" s="119"/>
    </row>
    <row r="35" spans="1:5" x14ac:dyDescent="0.2">
      <c r="A35" s="217" t="s">
        <v>345</v>
      </c>
      <c r="B35" s="214"/>
      <c r="C35" s="214" t="s">
        <v>346</v>
      </c>
      <c r="D35" s="214" t="s">
        <v>346</v>
      </c>
      <c r="E35" s="119"/>
    </row>
    <row r="36" spans="1:5" x14ac:dyDescent="0.2">
      <c r="A36" s="217" t="s">
        <v>344</v>
      </c>
      <c r="B36" s="214"/>
      <c r="C36" s="214" t="s">
        <v>346</v>
      </c>
      <c r="D36" s="214" t="s">
        <v>346</v>
      </c>
      <c r="E36" s="119"/>
    </row>
    <row r="37" spans="1:5" x14ac:dyDescent="0.2">
      <c r="A37" s="217" t="s">
        <v>389</v>
      </c>
      <c r="B37" s="214"/>
      <c r="C37" s="214" t="s">
        <v>346</v>
      </c>
      <c r="D37" s="214" t="s">
        <v>346</v>
      </c>
      <c r="E37" s="119"/>
    </row>
    <row r="38" spans="1:5" x14ac:dyDescent="0.2">
      <c r="A38" s="240" t="s">
        <v>341</v>
      </c>
      <c r="B38" s="214"/>
      <c r="C38" s="214"/>
      <c r="D38" s="214"/>
      <c r="E38" s="119"/>
    </row>
    <row r="39" spans="1:5" x14ac:dyDescent="0.2">
      <c r="A39" s="217" t="s">
        <v>405</v>
      </c>
      <c r="B39" s="214"/>
      <c r="C39" s="214" t="s">
        <v>346</v>
      </c>
      <c r="D39" s="214" t="s">
        <v>346</v>
      </c>
      <c r="E39" s="119"/>
    </row>
    <row r="40" spans="1:5" x14ac:dyDescent="0.2">
      <c r="A40" s="217" t="s">
        <v>394</v>
      </c>
      <c r="B40" s="214"/>
      <c r="C40" s="214" t="s">
        <v>346</v>
      </c>
      <c r="D40" s="214" t="s">
        <v>346</v>
      </c>
      <c r="E40" s="119"/>
    </row>
    <row r="41" spans="1:5" x14ac:dyDescent="0.2">
      <c r="A41" s="217" t="s">
        <v>386</v>
      </c>
      <c r="B41" s="214"/>
      <c r="C41" s="214" t="s">
        <v>346</v>
      </c>
      <c r="D41" s="214" t="s">
        <v>346</v>
      </c>
      <c r="E41" s="119"/>
    </row>
    <row r="42" spans="1:5" x14ac:dyDescent="0.2">
      <c r="A42" s="217" t="s">
        <v>398</v>
      </c>
      <c r="B42" s="214"/>
      <c r="C42" s="214" t="s">
        <v>346</v>
      </c>
      <c r="D42" s="214" t="s">
        <v>346</v>
      </c>
      <c r="E42" s="119"/>
    </row>
    <row r="43" spans="1:5" x14ac:dyDescent="0.2">
      <c r="A43" s="217" t="s">
        <v>403</v>
      </c>
      <c r="B43" s="214"/>
      <c r="C43" s="214" t="s">
        <v>346</v>
      </c>
      <c r="D43" s="214" t="s">
        <v>346</v>
      </c>
      <c r="E43" s="119"/>
    </row>
    <row r="44" spans="1:5" x14ac:dyDescent="0.2">
      <c r="A44" s="217" t="s">
        <v>399</v>
      </c>
      <c r="B44" s="214"/>
      <c r="C44" s="214" t="s">
        <v>346</v>
      </c>
      <c r="D44" s="214" t="s">
        <v>346</v>
      </c>
      <c r="E44" s="119"/>
    </row>
    <row r="45" spans="1:5" x14ac:dyDescent="0.2">
      <c r="A45" s="217" t="s">
        <v>412</v>
      </c>
      <c r="B45" s="214"/>
      <c r="C45" s="214" t="s">
        <v>346</v>
      </c>
      <c r="D45" s="214" t="s">
        <v>346</v>
      </c>
      <c r="E45" s="119"/>
    </row>
    <row r="46" spans="1:5" x14ac:dyDescent="0.2">
      <c r="A46" s="217" t="s">
        <v>342</v>
      </c>
      <c r="B46" s="214"/>
      <c r="C46" s="214" t="s">
        <v>346</v>
      </c>
      <c r="D46" s="214" t="s">
        <v>346</v>
      </c>
      <c r="E46" s="119"/>
    </row>
    <row r="47" spans="1:5" x14ac:dyDescent="0.2">
      <c r="A47" s="217" t="s">
        <v>343</v>
      </c>
      <c r="B47" s="214"/>
      <c r="C47" s="214" t="s">
        <v>346</v>
      </c>
      <c r="D47" s="214" t="s">
        <v>346</v>
      </c>
      <c r="E47" s="119"/>
    </row>
    <row r="48" spans="1:5" x14ac:dyDescent="0.2">
      <c r="A48" s="217" t="s">
        <v>408</v>
      </c>
      <c r="B48" s="214"/>
      <c r="C48" s="214" t="s">
        <v>346</v>
      </c>
      <c r="D48" s="214" t="s">
        <v>346</v>
      </c>
      <c r="E48" s="119"/>
    </row>
    <row r="49" spans="1:5" x14ac:dyDescent="0.2">
      <c r="A49" s="217" t="s">
        <v>404</v>
      </c>
      <c r="B49" s="214"/>
      <c r="C49" s="214" t="s">
        <v>346</v>
      </c>
      <c r="D49" s="214" t="s">
        <v>346</v>
      </c>
      <c r="E49" s="119"/>
    </row>
    <row r="50" spans="1:5" x14ac:dyDescent="0.2">
      <c r="A50" s="217" t="s">
        <v>409</v>
      </c>
      <c r="B50" s="214"/>
      <c r="C50" s="214" t="s">
        <v>346</v>
      </c>
      <c r="D50" s="214" t="s">
        <v>346</v>
      </c>
      <c r="E50" s="119"/>
    </row>
    <row r="51" spans="1:5" x14ac:dyDescent="0.2">
      <c r="A51" s="217" t="s">
        <v>440</v>
      </c>
      <c r="B51" s="214"/>
      <c r="C51" s="214" t="s">
        <v>346</v>
      </c>
      <c r="D51" s="214" t="s">
        <v>346</v>
      </c>
      <c r="E51" s="119"/>
    </row>
    <row r="52" spans="1:5" x14ac:dyDescent="0.2">
      <c r="A52" s="217" t="s">
        <v>410</v>
      </c>
      <c r="B52" s="214"/>
      <c r="C52" s="214" t="s">
        <v>346</v>
      </c>
      <c r="D52" s="214" t="s">
        <v>346</v>
      </c>
      <c r="E52" s="119"/>
    </row>
    <row r="53" spans="1:5" x14ac:dyDescent="0.2">
      <c r="A53" s="217" t="s">
        <v>411</v>
      </c>
      <c r="B53" s="214"/>
      <c r="C53" s="214"/>
      <c r="D53" s="214"/>
      <c r="E53" s="119"/>
    </row>
    <row r="54" spans="1:5" x14ac:dyDescent="0.2">
      <c r="A54" s="217" t="s">
        <v>439</v>
      </c>
      <c r="B54" s="214"/>
      <c r="C54" s="214" t="s">
        <v>346</v>
      </c>
      <c r="D54" s="214" t="s">
        <v>346</v>
      </c>
      <c r="E54" s="119"/>
    </row>
    <row r="55" spans="1:5" x14ac:dyDescent="0.2">
      <c r="A55" s="217" t="s">
        <v>345</v>
      </c>
      <c r="B55" s="214"/>
      <c r="C55" s="214" t="s">
        <v>346</v>
      </c>
      <c r="D55" s="214" t="s">
        <v>346</v>
      </c>
      <c r="E55" s="119"/>
    </row>
    <row r="56" spans="1:5" x14ac:dyDescent="0.2">
      <c r="A56" s="217" t="s">
        <v>344</v>
      </c>
      <c r="B56" s="214"/>
      <c r="C56" s="214" t="s">
        <v>346</v>
      </c>
      <c r="D56" s="214" t="s">
        <v>346</v>
      </c>
      <c r="E56" s="119"/>
    </row>
    <row r="57" spans="1:5" x14ac:dyDescent="0.2">
      <c r="A57" s="240" t="s">
        <v>377</v>
      </c>
      <c r="B57" s="214"/>
      <c r="C57" s="214"/>
      <c r="D57" s="214"/>
      <c r="E57" s="119"/>
    </row>
    <row r="58" spans="1:5" x14ac:dyDescent="0.2">
      <c r="A58" s="217" t="s">
        <v>405</v>
      </c>
      <c r="B58" s="214"/>
      <c r="C58" s="214" t="s">
        <v>346</v>
      </c>
      <c r="D58" s="214" t="s">
        <v>346</v>
      </c>
      <c r="E58" s="119"/>
    </row>
    <row r="59" spans="1:5" x14ac:dyDescent="0.2">
      <c r="A59" s="217" t="s">
        <v>394</v>
      </c>
      <c r="B59" s="214"/>
      <c r="C59" s="214" t="s">
        <v>346</v>
      </c>
      <c r="D59" s="214" t="s">
        <v>346</v>
      </c>
      <c r="E59" s="119"/>
    </row>
    <row r="60" spans="1:5" x14ac:dyDescent="0.2">
      <c r="A60" s="217" t="s">
        <v>406</v>
      </c>
      <c r="B60" s="214"/>
      <c r="C60" s="214" t="s">
        <v>346</v>
      </c>
      <c r="D60" s="214" t="s">
        <v>346</v>
      </c>
      <c r="E60" s="119"/>
    </row>
    <row r="61" spans="1:5" x14ac:dyDescent="0.2">
      <c r="A61" s="217" t="s">
        <v>403</v>
      </c>
      <c r="B61" s="214"/>
      <c r="C61" s="214" t="s">
        <v>346</v>
      </c>
      <c r="D61" s="214" t="s">
        <v>346</v>
      </c>
      <c r="E61" s="119"/>
    </row>
    <row r="62" spans="1:5" x14ac:dyDescent="0.2">
      <c r="A62" s="217" t="s">
        <v>399</v>
      </c>
      <c r="B62" s="214"/>
      <c r="C62" s="214" t="s">
        <v>346</v>
      </c>
      <c r="D62" s="214" t="s">
        <v>346</v>
      </c>
      <c r="E62" s="119"/>
    </row>
    <row r="63" spans="1:5" x14ac:dyDescent="0.2">
      <c r="A63" s="217" t="s">
        <v>412</v>
      </c>
      <c r="B63" s="214"/>
      <c r="C63" s="214" t="s">
        <v>346</v>
      </c>
      <c r="D63" s="214" t="s">
        <v>346</v>
      </c>
      <c r="E63" s="119"/>
    </row>
    <row r="64" spans="1:5" x14ac:dyDescent="0.2">
      <c r="A64" s="217" t="s">
        <v>416</v>
      </c>
      <c r="B64" s="214"/>
      <c r="C64" s="214" t="s">
        <v>346</v>
      </c>
      <c r="D64" s="214" t="s">
        <v>346</v>
      </c>
      <c r="E64" s="119"/>
    </row>
    <row r="65" spans="1:5" x14ac:dyDescent="0.2">
      <c r="A65" s="217" t="s">
        <v>343</v>
      </c>
      <c r="B65" s="214"/>
      <c r="C65" s="214" t="s">
        <v>346</v>
      </c>
      <c r="D65" s="214" t="s">
        <v>346</v>
      </c>
      <c r="E65" s="119"/>
    </row>
    <row r="66" spans="1:5" x14ac:dyDescent="0.2">
      <c r="A66" s="217" t="s">
        <v>413</v>
      </c>
      <c r="B66" s="214"/>
      <c r="C66" s="214" t="s">
        <v>346</v>
      </c>
      <c r="D66" s="214" t="s">
        <v>346</v>
      </c>
      <c r="E66" s="119"/>
    </row>
    <row r="67" spans="1:5" x14ac:dyDescent="0.2">
      <c r="A67" s="217" t="s">
        <v>440</v>
      </c>
      <c r="B67" s="214"/>
      <c r="C67" s="214" t="s">
        <v>346</v>
      </c>
      <c r="D67" s="214" t="s">
        <v>346</v>
      </c>
      <c r="E67" s="119"/>
    </row>
    <row r="68" spans="1:5" x14ac:dyDescent="0.2">
      <c r="A68" s="217" t="s">
        <v>433</v>
      </c>
      <c r="B68" s="214"/>
      <c r="C68" s="214" t="s">
        <v>346</v>
      </c>
      <c r="D68" s="214" t="s">
        <v>346</v>
      </c>
      <c r="E68" s="119"/>
    </row>
    <row r="69" spans="1:5" x14ac:dyDescent="0.2">
      <c r="A69" s="217" t="s">
        <v>414</v>
      </c>
      <c r="B69" s="214"/>
      <c r="C69" s="214"/>
      <c r="D69" s="214"/>
      <c r="E69" s="119"/>
    </row>
    <row r="70" spans="1:5" x14ac:dyDescent="0.2">
      <c r="A70" s="217" t="s">
        <v>415</v>
      </c>
      <c r="B70" s="214"/>
      <c r="C70" s="214" t="s">
        <v>346</v>
      </c>
      <c r="D70" s="214" t="s">
        <v>346</v>
      </c>
      <c r="E70" s="119"/>
    </row>
    <row r="71" spans="1:5" x14ac:dyDescent="0.2">
      <c r="A71" s="217" t="s">
        <v>345</v>
      </c>
      <c r="B71" s="214"/>
      <c r="C71" s="214" t="s">
        <v>346</v>
      </c>
      <c r="D71" s="214" t="s">
        <v>346</v>
      </c>
      <c r="E71" s="119"/>
    </row>
    <row r="72" spans="1:5" x14ac:dyDescent="0.2">
      <c r="A72" s="217" t="s">
        <v>344</v>
      </c>
      <c r="B72" s="214"/>
      <c r="C72" s="214" t="s">
        <v>346</v>
      </c>
      <c r="D72" s="214" t="s">
        <v>346</v>
      </c>
      <c r="E72" s="119"/>
    </row>
    <row r="73" spans="1:5" x14ac:dyDescent="0.2">
      <c r="A73" s="240" t="s">
        <v>461</v>
      </c>
      <c r="B73" s="214"/>
      <c r="C73" s="214"/>
      <c r="D73" s="214"/>
      <c r="E73" s="119"/>
    </row>
    <row r="74" spans="1:5" x14ac:dyDescent="0.2">
      <c r="A74" s="217" t="s">
        <v>462</v>
      </c>
      <c r="B74" s="214"/>
      <c r="C74" s="214" t="s">
        <v>346</v>
      </c>
      <c r="D74" s="214" t="s">
        <v>346</v>
      </c>
      <c r="E74" s="119"/>
    </row>
    <row r="75" spans="1:5" x14ac:dyDescent="0.2">
      <c r="A75" s="217" t="s">
        <v>463</v>
      </c>
      <c r="B75" s="119"/>
      <c r="C75" s="119"/>
      <c r="D75" s="119"/>
      <c r="E75" s="119"/>
    </row>
    <row r="76" spans="1:5" x14ac:dyDescent="0.2">
      <c r="A76" s="143"/>
      <c r="B76" s="119"/>
      <c r="C76" s="119"/>
      <c r="D76" s="119"/>
      <c r="E76" s="119"/>
    </row>
    <row r="77" spans="1:5" x14ac:dyDescent="0.2">
      <c r="A77" s="143"/>
      <c r="B77" s="119"/>
      <c r="C77" s="119"/>
      <c r="D77" s="119"/>
      <c r="E77" s="119"/>
    </row>
    <row r="78" spans="1:5" x14ac:dyDescent="0.2">
      <c r="A78" s="143"/>
      <c r="B78" s="119"/>
      <c r="C78" s="119"/>
      <c r="D78" s="119"/>
      <c r="E78" s="119"/>
    </row>
    <row r="79" spans="1:5" x14ac:dyDescent="0.2">
      <c r="A79" s="143"/>
      <c r="B79" s="119"/>
      <c r="C79" s="119"/>
      <c r="D79" s="119"/>
      <c r="E79" s="119"/>
    </row>
    <row r="80" spans="1:5" x14ac:dyDescent="0.2">
      <c r="A80" s="143"/>
      <c r="B80" s="119"/>
      <c r="C80" s="119"/>
      <c r="D80" s="119"/>
      <c r="E80" s="119"/>
    </row>
    <row r="81" spans="1:5" x14ac:dyDescent="0.2">
      <c r="A81" s="143"/>
      <c r="B81" s="119"/>
      <c r="C81" s="119"/>
      <c r="D81" s="119"/>
      <c r="E81" s="119"/>
    </row>
    <row r="82" spans="1:5" x14ac:dyDescent="0.2">
      <c r="A82" s="143"/>
      <c r="B82" s="119"/>
      <c r="C82" s="119"/>
      <c r="D82" s="119"/>
      <c r="E82" s="119"/>
    </row>
    <row r="83" spans="1:5" x14ac:dyDescent="0.2">
      <c r="A83" s="143"/>
      <c r="B83" s="119"/>
      <c r="C83" s="119"/>
      <c r="D83" s="119"/>
      <c r="E83" s="119"/>
    </row>
    <row r="84" spans="1:5" x14ac:dyDescent="0.2">
      <c r="A84" s="143"/>
      <c r="B84" s="119"/>
      <c r="C84" s="119"/>
      <c r="D84" s="119"/>
      <c r="E84" s="119"/>
    </row>
    <row r="85" spans="1:5" x14ac:dyDescent="0.2">
      <c r="A85" s="143"/>
      <c r="B85" s="119"/>
      <c r="C85" s="119"/>
      <c r="D85" s="119"/>
      <c r="E85" s="119"/>
    </row>
    <row r="86" spans="1:5" x14ac:dyDescent="0.2">
      <c r="A86" s="143"/>
      <c r="B86" s="119"/>
      <c r="C86" s="119"/>
      <c r="D86" s="119"/>
      <c r="E86" s="119"/>
    </row>
    <row r="87" spans="1:5" x14ac:dyDescent="0.2">
      <c r="A87" s="143"/>
      <c r="B87" s="119"/>
      <c r="C87" s="119"/>
      <c r="D87" s="119"/>
      <c r="E87" s="119"/>
    </row>
    <row r="88" spans="1:5" x14ac:dyDescent="0.2">
      <c r="A88" s="143"/>
      <c r="B88" s="119"/>
      <c r="C88" s="119"/>
      <c r="D88" s="119"/>
      <c r="E88" s="119"/>
    </row>
    <row r="89" spans="1:5" x14ac:dyDescent="0.2">
      <c r="A89" s="143"/>
      <c r="B89" s="119"/>
      <c r="C89" s="119"/>
      <c r="D89" s="119"/>
      <c r="E89" s="119"/>
    </row>
    <row r="90" spans="1:5" x14ac:dyDescent="0.2">
      <c r="A90" s="143"/>
      <c r="B90" s="119"/>
      <c r="C90" s="119"/>
      <c r="D90" s="119"/>
      <c r="E90" s="119"/>
    </row>
    <row r="91" spans="1:5" x14ac:dyDescent="0.2">
      <c r="A91" s="143"/>
      <c r="B91" s="119"/>
      <c r="C91" s="119"/>
      <c r="D91" s="119"/>
      <c r="E91" s="119"/>
    </row>
    <row r="92" spans="1:5" x14ac:dyDescent="0.2">
      <c r="A92" s="143"/>
      <c r="B92" s="119"/>
      <c r="C92" s="119"/>
      <c r="D92" s="119"/>
      <c r="E92" s="119"/>
    </row>
    <row r="93" spans="1:5" x14ac:dyDescent="0.2">
      <c r="A93" s="143"/>
      <c r="B93" s="119"/>
      <c r="C93" s="119"/>
      <c r="D93" s="119"/>
      <c r="E93" s="119"/>
    </row>
    <row r="94" spans="1:5" x14ac:dyDescent="0.2">
      <c r="A94" s="143"/>
      <c r="B94" s="119"/>
      <c r="C94" s="119"/>
      <c r="D94" s="119"/>
      <c r="E94" s="119"/>
    </row>
    <row r="95" spans="1:5" x14ac:dyDescent="0.2">
      <c r="A95" s="143"/>
      <c r="B95" s="119"/>
      <c r="C95" s="119"/>
      <c r="D95" s="119"/>
      <c r="E95" s="119"/>
    </row>
    <row r="96" spans="1:5" x14ac:dyDescent="0.2">
      <c r="A96" s="143"/>
      <c r="B96" s="119"/>
      <c r="C96" s="119"/>
      <c r="D96" s="119"/>
      <c r="E96" s="119"/>
    </row>
    <row r="97" spans="1:5" x14ac:dyDescent="0.2">
      <c r="A97" s="143"/>
      <c r="B97" s="119"/>
      <c r="C97" s="119"/>
      <c r="D97" s="119"/>
      <c r="E97" s="119"/>
    </row>
    <row r="98" spans="1:5" x14ac:dyDescent="0.2">
      <c r="A98" s="143"/>
      <c r="B98" s="119"/>
      <c r="C98" s="119"/>
      <c r="D98" s="119"/>
      <c r="E98" s="119"/>
    </row>
    <row r="99" spans="1:5" x14ac:dyDescent="0.2">
      <c r="A99" s="143"/>
      <c r="B99" s="119"/>
      <c r="C99" s="119"/>
      <c r="D99" s="119"/>
      <c r="E99" s="119"/>
    </row>
    <row r="100" spans="1:5" x14ac:dyDescent="0.2">
      <c r="A100" s="143"/>
      <c r="B100" s="119"/>
      <c r="C100" s="119"/>
      <c r="D100" s="119"/>
      <c r="E100" s="119"/>
    </row>
    <row r="101" spans="1:5" x14ac:dyDescent="0.2">
      <c r="A101" s="143"/>
      <c r="B101" s="119"/>
      <c r="C101" s="119"/>
      <c r="D101" s="119"/>
      <c r="E101" s="119"/>
    </row>
    <row r="102" spans="1:5" x14ac:dyDescent="0.2">
      <c r="A102" s="143"/>
      <c r="B102" s="119"/>
      <c r="C102" s="119"/>
      <c r="D102" s="119"/>
      <c r="E102" s="119"/>
    </row>
    <row r="103" spans="1:5" x14ac:dyDescent="0.2">
      <c r="A103" s="143"/>
      <c r="B103" s="119"/>
      <c r="C103" s="119"/>
      <c r="D103" s="119"/>
      <c r="E103" s="119"/>
    </row>
    <row r="104" spans="1:5" x14ac:dyDescent="0.2">
      <c r="A104" s="143"/>
      <c r="B104" s="119"/>
      <c r="C104" s="119"/>
      <c r="D104" s="119"/>
      <c r="E104" s="119"/>
    </row>
    <row r="105" spans="1:5" x14ac:dyDescent="0.2">
      <c r="A105" s="143"/>
      <c r="B105" s="119"/>
      <c r="C105" s="119"/>
      <c r="D105" s="119"/>
      <c r="E105" s="119"/>
    </row>
    <row r="106" spans="1:5" x14ac:dyDescent="0.2">
      <c r="A106" s="143"/>
      <c r="B106" s="119"/>
      <c r="C106" s="119"/>
      <c r="D106" s="119"/>
      <c r="E106" s="119"/>
    </row>
    <row r="107" spans="1:5" x14ac:dyDescent="0.2">
      <c r="A107" s="143"/>
      <c r="B107" s="119"/>
      <c r="C107" s="119"/>
      <c r="D107" s="119"/>
      <c r="E107" s="119"/>
    </row>
    <row r="108" spans="1:5" x14ac:dyDescent="0.2">
      <c r="A108" s="143"/>
      <c r="B108" s="119"/>
      <c r="C108" s="119"/>
      <c r="D108" s="119"/>
      <c r="E108" s="119"/>
    </row>
    <row r="109" spans="1:5" x14ac:dyDescent="0.2">
      <c r="A109" s="143"/>
      <c r="B109" s="119"/>
      <c r="C109" s="119"/>
      <c r="D109" s="119"/>
      <c r="E109" s="119"/>
    </row>
    <row r="110" spans="1:5" x14ac:dyDescent="0.2">
      <c r="A110" s="143"/>
      <c r="B110" s="119"/>
      <c r="C110" s="119"/>
      <c r="D110" s="119"/>
      <c r="E110" s="119"/>
    </row>
    <row r="111" spans="1:5" x14ac:dyDescent="0.2">
      <c r="A111" s="143"/>
      <c r="B111" s="119"/>
      <c r="C111" s="119"/>
      <c r="D111" s="119"/>
      <c r="E111" s="119"/>
    </row>
    <row r="112" spans="1:5" x14ac:dyDescent="0.2">
      <c r="A112" s="143"/>
      <c r="B112" s="119"/>
      <c r="C112" s="119"/>
      <c r="D112" s="119"/>
      <c r="E112" s="119"/>
    </row>
    <row r="113" spans="1:5" x14ac:dyDescent="0.2">
      <c r="A113" s="143"/>
      <c r="B113" s="119"/>
      <c r="C113" s="119"/>
      <c r="D113" s="119"/>
      <c r="E113" s="119"/>
    </row>
    <row r="114" spans="1:5" x14ac:dyDescent="0.2">
      <c r="A114" s="143"/>
      <c r="B114" s="119"/>
      <c r="C114" s="119"/>
      <c r="D114" s="119"/>
      <c r="E114" s="119"/>
    </row>
    <row r="115" spans="1:5" x14ac:dyDescent="0.2">
      <c r="A115" s="143"/>
      <c r="B115" s="119"/>
      <c r="C115" s="119"/>
      <c r="D115" s="119"/>
      <c r="E115" s="119"/>
    </row>
    <row r="116" spans="1:5" x14ac:dyDescent="0.2">
      <c r="A116" s="143"/>
      <c r="B116" s="119"/>
      <c r="C116" s="119"/>
      <c r="D116" s="119"/>
      <c r="E116" s="119"/>
    </row>
    <row r="117" spans="1:5" x14ac:dyDescent="0.2">
      <c r="A117" s="143"/>
      <c r="B117" s="119"/>
      <c r="C117" s="119"/>
      <c r="D117" s="119"/>
      <c r="E117" s="119"/>
    </row>
    <row r="118" spans="1:5" x14ac:dyDescent="0.2">
      <c r="A118" s="143"/>
      <c r="B118" s="119"/>
      <c r="C118" s="119"/>
      <c r="D118" s="119"/>
      <c r="E118" s="119"/>
    </row>
    <row r="119" spans="1:5" x14ac:dyDescent="0.2">
      <c r="A119" s="143"/>
      <c r="B119" s="119"/>
      <c r="C119" s="119"/>
      <c r="D119" s="119"/>
      <c r="E119" s="119"/>
    </row>
    <row r="120" spans="1:5" x14ac:dyDescent="0.2">
      <c r="A120" s="143"/>
      <c r="B120" s="119"/>
      <c r="C120" s="119"/>
      <c r="D120" s="119"/>
      <c r="E120" s="119"/>
    </row>
    <row r="121" spans="1:5" x14ac:dyDescent="0.2">
      <c r="A121" s="143"/>
      <c r="B121" s="119"/>
      <c r="C121" s="119"/>
      <c r="D121" s="119"/>
      <c r="E121" s="119"/>
    </row>
    <row r="122" spans="1:5" x14ac:dyDescent="0.2">
      <c r="A122" s="143"/>
      <c r="B122" s="119"/>
      <c r="C122" s="119"/>
      <c r="D122" s="119"/>
      <c r="E122" s="119"/>
    </row>
    <row r="123" spans="1:5" x14ac:dyDescent="0.2">
      <c r="A123" s="143"/>
      <c r="B123" s="119"/>
      <c r="C123" s="119"/>
      <c r="D123" s="119"/>
      <c r="E123" s="119"/>
    </row>
    <row r="124" spans="1:5" x14ac:dyDescent="0.2">
      <c r="A124" s="143"/>
      <c r="B124" s="119"/>
      <c r="C124" s="119"/>
      <c r="D124" s="119"/>
      <c r="E124" s="119"/>
    </row>
    <row r="125" spans="1:5" x14ac:dyDescent="0.2">
      <c r="A125" s="143"/>
      <c r="B125" s="119"/>
      <c r="C125" s="119"/>
      <c r="D125" s="119"/>
      <c r="E125" s="119"/>
    </row>
    <row r="126" spans="1:5" x14ac:dyDescent="0.2">
      <c r="A126" s="143"/>
      <c r="B126" s="119"/>
      <c r="C126" s="119"/>
      <c r="D126" s="119"/>
      <c r="E126" s="119"/>
    </row>
    <row r="127" spans="1:5" x14ac:dyDescent="0.2">
      <c r="A127" s="143"/>
      <c r="B127" s="119"/>
      <c r="C127" s="119"/>
      <c r="D127" s="119"/>
      <c r="E127" s="119"/>
    </row>
    <row r="128" spans="1:5" x14ac:dyDescent="0.2">
      <c r="A128" s="143"/>
      <c r="B128" s="119"/>
      <c r="C128" s="119"/>
      <c r="D128" s="119"/>
      <c r="E128" s="119"/>
    </row>
    <row r="129" spans="1:5" x14ac:dyDescent="0.2">
      <c r="A129" s="143"/>
      <c r="B129" s="119"/>
      <c r="C129" s="119"/>
      <c r="D129" s="119"/>
      <c r="E129" s="119"/>
    </row>
    <row r="130" spans="1:5" x14ac:dyDescent="0.2">
      <c r="A130" s="143"/>
      <c r="B130" s="119"/>
      <c r="C130" s="119"/>
      <c r="D130" s="119"/>
      <c r="E130" s="119"/>
    </row>
    <row r="131" spans="1:5" x14ac:dyDescent="0.2">
      <c r="A131" s="143"/>
      <c r="B131" s="119"/>
      <c r="C131" s="119"/>
      <c r="D131" s="119"/>
      <c r="E131" s="119"/>
    </row>
    <row r="132" spans="1:5" x14ac:dyDescent="0.2">
      <c r="A132" s="143"/>
      <c r="B132" s="119"/>
      <c r="C132" s="119"/>
      <c r="D132" s="119"/>
      <c r="E132" s="119"/>
    </row>
    <row r="133" spans="1:5" x14ac:dyDescent="0.2">
      <c r="A133" s="143"/>
      <c r="B133" s="119"/>
      <c r="C133" s="119"/>
      <c r="D133" s="119"/>
      <c r="E133" s="119"/>
    </row>
    <row r="134" spans="1:5" x14ac:dyDescent="0.2">
      <c r="A134" s="143"/>
      <c r="B134" s="119"/>
      <c r="C134" s="119"/>
      <c r="D134" s="119"/>
      <c r="E134" s="119"/>
    </row>
    <row r="135" spans="1:5" x14ac:dyDescent="0.2">
      <c r="A135" s="143"/>
      <c r="B135" s="119"/>
      <c r="C135" s="119"/>
      <c r="D135" s="119"/>
      <c r="E135" s="119"/>
    </row>
    <row r="136" spans="1:5" x14ac:dyDescent="0.2">
      <c r="A136" s="143"/>
      <c r="B136" s="119"/>
      <c r="C136" s="119"/>
      <c r="D136" s="119"/>
      <c r="E136" s="119"/>
    </row>
    <row r="137" spans="1:5" x14ac:dyDescent="0.2">
      <c r="A137" s="143"/>
      <c r="B137" s="119"/>
      <c r="C137" s="119"/>
      <c r="D137" s="119"/>
      <c r="E137" s="119"/>
    </row>
    <row r="138" spans="1:5" x14ac:dyDescent="0.2">
      <c r="A138" s="143"/>
      <c r="B138" s="119"/>
      <c r="C138" s="119"/>
      <c r="D138" s="119"/>
      <c r="E138" s="119"/>
    </row>
    <row r="139" spans="1:5" x14ac:dyDescent="0.2">
      <c r="A139" s="143"/>
      <c r="B139" s="119"/>
      <c r="C139" s="119"/>
      <c r="D139" s="119"/>
      <c r="E139" s="119"/>
    </row>
    <row r="140" spans="1:5" x14ac:dyDescent="0.2">
      <c r="A140" s="143"/>
      <c r="B140" s="119"/>
      <c r="C140" s="119"/>
      <c r="D140" s="119"/>
      <c r="E140" s="119"/>
    </row>
    <row r="141" spans="1:5" x14ac:dyDescent="0.2">
      <c r="A141" s="143"/>
      <c r="B141" s="119"/>
      <c r="C141" s="119"/>
      <c r="D141" s="119"/>
      <c r="E141" s="119"/>
    </row>
    <row r="142" spans="1:5" x14ac:dyDescent="0.2">
      <c r="A142" s="143"/>
      <c r="B142" s="119"/>
      <c r="C142" s="119"/>
      <c r="D142" s="119"/>
      <c r="E142" s="119"/>
    </row>
    <row r="143" spans="1:5" x14ac:dyDescent="0.2">
      <c r="A143" s="143"/>
      <c r="B143" s="119"/>
      <c r="C143" s="119"/>
      <c r="D143" s="119"/>
      <c r="E143" s="119"/>
    </row>
    <row r="144" spans="1:5" x14ac:dyDescent="0.2">
      <c r="A144" s="143"/>
      <c r="B144" s="119"/>
      <c r="C144" s="119"/>
      <c r="D144" s="119"/>
      <c r="E144" s="119"/>
    </row>
    <row r="145" spans="1:5" x14ac:dyDescent="0.2">
      <c r="A145" s="143"/>
      <c r="B145" s="119"/>
      <c r="C145" s="119"/>
      <c r="D145" s="119"/>
      <c r="E145" s="119"/>
    </row>
    <row r="146" spans="1:5" x14ac:dyDescent="0.2">
      <c r="A146" s="143"/>
      <c r="B146" s="119"/>
      <c r="C146" s="119"/>
      <c r="D146" s="119"/>
      <c r="E146" s="119"/>
    </row>
    <row r="147" spans="1:5" x14ac:dyDescent="0.2">
      <c r="A147" s="143"/>
      <c r="B147" s="119"/>
      <c r="C147" s="119"/>
      <c r="D147" s="119"/>
      <c r="E147" s="119"/>
    </row>
    <row r="148" spans="1:5" x14ac:dyDescent="0.2">
      <c r="A148" s="143"/>
      <c r="B148" s="119"/>
      <c r="C148" s="119"/>
      <c r="D148" s="119"/>
      <c r="E148" s="119"/>
    </row>
    <row r="149" spans="1:5" x14ac:dyDescent="0.2">
      <c r="A149" s="143"/>
      <c r="B149" s="119"/>
      <c r="C149" s="119"/>
      <c r="D149" s="119"/>
      <c r="E149" s="119"/>
    </row>
    <row r="150" spans="1:5" x14ac:dyDescent="0.2">
      <c r="A150" s="143"/>
      <c r="B150" s="119"/>
      <c r="C150" s="119"/>
      <c r="D150" s="119"/>
      <c r="E150" s="119"/>
    </row>
    <row r="151" spans="1:5" x14ac:dyDescent="0.2">
      <c r="A151" s="143"/>
      <c r="B151" s="119"/>
      <c r="C151" s="119"/>
      <c r="D151" s="119"/>
      <c r="E151" s="119"/>
    </row>
    <row r="152" spans="1:5" x14ac:dyDescent="0.2">
      <c r="A152" s="143"/>
      <c r="B152" s="119"/>
      <c r="C152" s="119"/>
      <c r="D152" s="119"/>
      <c r="E152" s="119"/>
    </row>
    <row r="153" spans="1:5" x14ac:dyDescent="0.2">
      <c r="A153" s="143"/>
      <c r="B153" s="119"/>
      <c r="C153" s="119"/>
      <c r="D153" s="119"/>
      <c r="E153" s="119"/>
    </row>
    <row r="154" spans="1:5" x14ac:dyDescent="0.2">
      <c r="A154" s="143"/>
      <c r="B154" s="119"/>
      <c r="C154" s="119"/>
      <c r="D154" s="119"/>
      <c r="E154" s="119"/>
    </row>
    <row r="155" spans="1:5" x14ac:dyDescent="0.2">
      <c r="A155" s="143"/>
      <c r="B155" s="119"/>
      <c r="C155" s="119"/>
      <c r="D155" s="119"/>
      <c r="E155" s="119"/>
    </row>
    <row r="156" spans="1:5" x14ac:dyDescent="0.2">
      <c r="A156" s="143"/>
      <c r="B156" s="119"/>
      <c r="C156" s="119"/>
      <c r="D156" s="119"/>
      <c r="E156" s="119"/>
    </row>
    <row r="157" spans="1:5" x14ac:dyDescent="0.2">
      <c r="A157" s="143"/>
      <c r="B157" s="119"/>
      <c r="C157" s="119"/>
      <c r="D157" s="119"/>
      <c r="E157" s="119"/>
    </row>
    <row r="158" spans="1:5" x14ac:dyDescent="0.2">
      <c r="A158" s="143"/>
      <c r="B158" s="119"/>
      <c r="C158" s="119"/>
      <c r="D158" s="119"/>
      <c r="E158" s="119"/>
    </row>
    <row r="159" spans="1:5" x14ac:dyDescent="0.2">
      <c r="A159" s="143"/>
      <c r="B159" s="119"/>
      <c r="C159" s="119"/>
      <c r="D159" s="119"/>
      <c r="E159" s="119"/>
    </row>
    <row r="160" spans="1:5" x14ac:dyDescent="0.2">
      <c r="A160" s="143"/>
      <c r="B160" s="119"/>
      <c r="C160" s="119"/>
      <c r="D160" s="119"/>
      <c r="E160" s="119"/>
    </row>
    <row r="161" spans="1:5" x14ac:dyDescent="0.2">
      <c r="A161" s="143"/>
      <c r="B161" s="119"/>
      <c r="C161" s="119"/>
      <c r="D161" s="119"/>
      <c r="E161" s="119"/>
    </row>
    <row r="162" spans="1:5" x14ac:dyDescent="0.2">
      <c r="A162" s="143"/>
      <c r="B162" s="119"/>
      <c r="C162" s="119"/>
      <c r="D162" s="119"/>
      <c r="E162" s="119"/>
    </row>
    <row r="163" spans="1:5" x14ac:dyDescent="0.2">
      <c r="A163" s="143"/>
      <c r="B163" s="119"/>
      <c r="C163" s="119"/>
      <c r="D163" s="119"/>
      <c r="E163" s="119"/>
    </row>
    <row r="164" spans="1:5" x14ac:dyDescent="0.2">
      <c r="A164" s="143"/>
      <c r="B164" s="119"/>
      <c r="C164" s="119"/>
      <c r="D164" s="119"/>
      <c r="E164" s="119"/>
    </row>
    <row r="165" spans="1:5" x14ac:dyDescent="0.2">
      <c r="A165" s="143"/>
      <c r="B165" s="119"/>
      <c r="C165" s="119"/>
      <c r="D165" s="119"/>
      <c r="E165" s="119"/>
    </row>
    <row r="166" spans="1:5" x14ac:dyDescent="0.2">
      <c r="A166" s="143"/>
      <c r="B166" s="119"/>
      <c r="C166" s="119"/>
      <c r="D166" s="119"/>
      <c r="E166" s="119"/>
    </row>
    <row r="167" spans="1:5" x14ac:dyDescent="0.2">
      <c r="A167" s="143"/>
      <c r="B167" s="119"/>
      <c r="C167" s="119"/>
      <c r="D167" s="119"/>
      <c r="E167" s="119"/>
    </row>
    <row r="168" spans="1:5" x14ac:dyDescent="0.2">
      <c r="A168" s="143"/>
      <c r="B168" s="119"/>
      <c r="C168" s="119"/>
      <c r="D168" s="119"/>
      <c r="E168" s="119"/>
    </row>
    <row r="169" spans="1:5" x14ac:dyDescent="0.2">
      <c r="A169" s="143"/>
      <c r="B169" s="119"/>
      <c r="C169" s="119"/>
      <c r="D169" s="119"/>
      <c r="E169" s="119"/>
    </row>
    <row r="170" spans="1:5" x14ac:dyDescent="0.2">
      <c r="A170" s="143"/>
      <c r="B170" s="119"/>
      <c r="C170" s="119"/>
      <c r="D170" s="119"/>
      <c r="E170" s="119"/>
    </row>
    <row r="171" spans="1:5" x14ac:dyDescent="0.2">
      <c r="A171" s="143"/>
      <c r="B171" s="119"/>
      <c r="C171" s="119"/>
      <c r="D171" s="119"/>
      <c r="E171" s="119"/>
    </row>
    <row r="172" spans="1:5" x14ac:dyDescent="0.2">
      <c r="A172" s="143"/>
      <c r="B172" s="119"/>
      <c r="C172" s="119"/>
      <c r="D172" s="119"/>
      <c r="E172" s="119"/>
    </row>
    <row r="173" spans="1:5" x14ac:dyDescent="0.2">
      <c r="A173" s="143"/>
      <c r="B173" s="119"/>
      <c r="C173" s="119"/>
      <c r="D173" s="119"/>
      <c r="E173" s="119"/>
    </row>
    <row r="174" spans="1:5" x14ac:dyDescent="0.2">
      <c r="A174" s="143"/>
      <c r="B174" s="119"/>
      <c r="C174" s="119"/>
      <c r="D174" s="119"/>
      <c r="E174" s="119"/>
    </row>
    <row r="175" spans="1:5" x14ac:dyDescent="0.2">
      <c r="A175" s="143"/>
      <c r="B175" s="119"/>
      <c r="C175" s="119"/>
      <c r="D175" s="119"/>
      <c r="E175" s="119"/>
    </row>
    <row r="176" spans="1:5" x14ac:dyDescent="0.2">
      <c r="A176" s="143"/>
      <c r="B176" s="119"/>
      <c r="C176" s="119"/>
      <c r="D176" s="119"/>
      <c r="E176" s="119"/>
    </row>
    <row r="177" spans="1:5" x14ac:dyDescent="0.2">
      <c r="A177" s="143"/>
      <c r="B177" s="119"/>
      <c r="C177" s="119"/>
      <c r="D177" s="119"/>
      <c r="E177" s="119"/>
    </row>
    <row r="178" spans="1:5" x14ac:dyDescent="0.2">
      <c r="A178" s="143"/>
      <c r="B178" s="119"/>
      <c r="C178" s="119"/>
      <c r="D178" s="119"/>
      <c r="E178" s="119"/>
    </row>
    <row r="179" spans="1:5" x14ac:dyDescent="0.2">
      <c r="A179" s="143"/>
      <c r="B179" s="119"/>
      <c r="C179" s="119"/>
      <c r="D179" s="119"/>
      <c r="E179" s="119"/>
    </row>
    <row r="180" spans="1:5" x14ac:dyDescent="0.2">
      <c r="A180" s="143"/>
      <c r="B180" s="119"/>
      <c r="C180" s="119"/>
      <c r="D180" s="119"/>
      <c r="E180" s="119"/>
    </row>
    <row r="181" spans="1:5" x14ac:dyDescent="0.2">
      <c r="A181" s="143"/>
      <c r="B181" s="119"/>
      <c r="C181" s="119"/>
      <c r="D181" s="119"/>
      <c r="E181" s="119"/>
    </row>
    <row r="182" spans="1:5" x14ac:dyDescent="0.2">
      <c r="A182" s="143"/>
      <c r="B182" s="119"/>
      <c r="C182" s="119"/>
      <c r="D182" s="119"/>
      <c r="E182" s="119"/>
    </row>
    <row r="183" spans="1:5" x14ac:dyDescent="0.2">
      <c r="A183" s="143"/>
      <c r="B183" s="119"/>
      <c r="C183" s="119"/>
      <c r="D183" s="119"/>
      <c r="E183" s="119"/>
    </row>
    <row r="184" spans="1:5" x14ac:dyDescent="0.2">
      <c r="A184" s="143"/>
      <c r="B184" s="119"/>
      <c r="C184" s="119"/>
      <c r="D184" s="119"/>
      <c r="E184" s="119"/>
    </row>
    <row r="185" spans="1:5" x14ac:dyDescent="0.2">
      <c r="A185" s="143"/>
      <c r="B185" s="119"/>
      <c r="C185" s="119"/>
      <c r="D185" s="119"/>
      <c r="E185" s="119"/>
    </row>
    <row r="186" spans="1:5" x14ac:dyDescent="0.2">
      <c r="A186" s="143"/>
      <c r="B186" s="119"/>
      <c r="C186" s="119"/>
      <c r="D186" s="119"/>
      <c r="E186" s="119"/>
    </row>
    <row r="187" spans="1:5" x14ac:dyDescent="0.2">
      <c r="A187" s="143"/>
      <c r="B187" s="119"/>
      <c r="C187" s="119"/>
      <c r="D187" s="119"/>
      <c r="E187" s="119"/>
    </row>
    <row r="188" spans="1:5" x14ac:dyDescent="0.2">
      <c r="A188" s="143"/>
      <c r="B188" s="119"/>
      <c r="C188" s="119"/>
      <c r="D188" s="119"/>
      <c r="E188" s="119"/>
    </row>
    <row r="189" spans="1:5" x14ac:dyDescent="0.2">
      <c r="A189" s="143"/>
      <c r="B189" s="119"/>
      <c r="C189" s="119"/>
      <c r="D189" s="119"/>
      <c r="E189" s="119"/>
    </row>
    <row r="190" spans="1:5" x14ac:dyDescent="0.2">
      <c r="A190" s="143"/>
      <c r="B190" s="119"/>
      <c r="C190" s="119"/>
      <c r="D190" s="119"/>
      <c r="E190" s="119"/>
    </row>
    <row r="191" spans="1:5" x14ac:dyDescent="0.2">
      <c r="A191" s="143"/>
      <c r="B191" s="119"/>
      <c r="C191" s="119"/>
      <c r="D191" s="119"/>
      <c r="E191" s="119"/>
    </row>
    <row r="192" spans="1:5" x14ac:dyDescent="0.2">
      <c r="A192" s="143"/>
      <c r="B192" s="119"/>
      <c r="C192" s="119"/>
      <c r="D192" s="119"/>
      <c r="E192" s="119"/>
    </row>
    <row r="193" spans="1:5" x14ac:dyDescent="0.2">
      <c r="A193" s="143"/>
      <c r="B193" s="119"/>
      <c r="C193" s="119"/>
      <c r="D193" s="119"/>
      <c r="E193" s="119"/>
    </row>
    <row r="194" spans="1:5" x14ac:dyDescent="0.2">
      <c r="A194" s="143"/>
      <c r="B194" s="119"/>
      <c r="C194" s="119"/>
      <c r="D194" s="119"/>
      <c r="E194" s="119"/>
    </row>
    <row r="195" spans="1:5" x14ac:dyDescent="0.2">
      <c r="A195" s="143"/>
      <c r="B195" s="119"/>
      <c r="C195" s="119"/>
      <c r="D195" s="119"/>
      <c r="E195" s="119"/>
    </row>
    <row r="196" spans="1:5" x14ac:dyDescent="0.2">
      <c r="A196" s="143"/>
      <c r="B196" s="119"/>
      <c r="C196" s="119"/>
      <c r="D196" s="119"/>
      <c r="E196" s="119"/>
    </row>
    <row r="197" spans="1:5" x14ac:dyDescent="0.2">
      <c r="A197" s="143"/>
      <c r="B197" s="119"/>
      <c r="C197" s="119"/>
      <c r="D197" s="119"/>
      <c r="E197" s="119"/>
    </row>
    <row r="198" spans="1:5" x14ac:dyDescent="0.2">
      <c r="A198" s="143"/>
      <c r="B198" s="119"/>
      <c r="C198" s="119"/>
      <c r="D198" s="119"/>
      <c r="E198" s="119"/>
    </row>
    <row r="199" spans="1:5" x14ac:dyDescent="0.2">
      <c r="A199" s="143"/>
      <c r="B199" s="119"/>
      <c r="C199" s="119"/>
      <c r="D199" s="119"/>
      <c r="E199" s="119"/>
    </row>
    <row r="200" spans="1:5" x14ac:dyDescent="0.2">
      <c r="A200" s="143"/>
      <c r="B200" s="119"/>
      <c r="C200" s="119"/>
      <c r="D200" s="119"/>
      <c r="E200" s="119"/>
    </row>
    <row r="201" spans="1:5" x14ac:dyDescent="0.2">
      <c r="A201" s="143"/>
      <c r="B201" s="119"/>
      <c r="C201" s="119"/>
      <c r="D201" s="119"/>
      <c r="E201" s="119"/>
    </row>
    <row r="202" spans="1:5" x14ac:dyDescent="0.2">
      <c r="A202" s="143"/>
      <c r="B202" s="119"/>
      <c r="C202" s="119"/>
      <c r="D202" s="119"/>
      <c r="E202" s="119"/>
    </row>
    <row r="203" spans="1:5" x14ac:dyDescent="0.2">
      <c r="A203" s="143"/>
      <c r="B203" s="119"/>
      <c r="C203" s="119"/>
      <c r="D203" s="119"/>
      <c r="E203" s="119"/>
    </row>
    <row r="204" spans="1:5" x14ac:dyDescent="0.2">
      <c r="A204" s="143"/>
      <c r="B204" s="119"/>
      <c r="C204" s="119"/>
      <c r="D204" s="119"/>
      <c r="E204" s="119"/>
    </row>
    <row r="205" spans="1:5" x14ac:dyDescent="0.2">
      <c r="A205" s="143"/>
      <c r="B205" s="119"/>
      <c r="C205" s="119"/>
      <c r="D205" s="119"/>
      <c r="E205" s="119"/>
    </row>
    <row r="206" spans="1:5" x14ac:dyDescent="0.2">
      <c r="A206" s="143"/>
      <c r="B206" s="119"/>
      <c r="C206" s="119"/>
      <c r="D206" s="119"/>
      <c r="E206" s="119"/>
    </row>
    <row r="207" spans="1:5" x14ac:dyDescent="0.2">
      <c r="A207" s="143"/>
      <c r="B207" s="119"/>
      <c r="C207" s="119"/>
      <c r="D207" s="119"/>
      <c r="E207" s="119"/>
    </row>
    <row r="208" spans="1:5" x14ac:dyDescent="0.2">
      <c r="A208" s="143"/>
      <c r="B208" s="119"/>
      <c r="C208" s="119"/>
      <c r="D208" s="119"/>
      <c r="E208" s="119"/>
    </row>
    <row r="209" spans="1:5" x14ac:dyDescent="0.2">
      <c r="A209" s="143"/>
      <c r="B209" s="119"/>
      <c r="C209" s="119"/>
      <c r="D209" s="119"/>
      <c r="E209" s="119"/>
    </row>
    <row r="210" spans="1:5" x14ac:dyDescent="0.2">
      <c r="A210" s="143"/>
      <c r="B210" s="119"/>
      <c r="C210" s="119"/>
      <c r="D210" s="119"/>
      <c r="E210" s="119"/>
    </row>
    <row r="211" spans="1:5" x14ac:dyDescent="0.2">
      <c r="A211" s="143"/>
      <c r="B211" s="119"/>
      <c r="C211" s="119"/>
      <c r="D211" s="119"/>
      <c r="E211" s="119"/>
    </row>
    <row r="212" spans="1:5" x14ac:dyDescent="0.2">
      <c r="A212" s="143"/>
      <c r="B212" s="119"/>
      <c r="C212" s="119"/>
      <c r="D212" s="119"/>
      <c r="E212" s="119"/>
    </row>
    <row r="213" spans="1:5" x14ac:dyDescent="0.2">
      <c r="A213" s="143"/>
      <c r="B213" s="119"/>
      <c r="C213" s="119"/>
      <c r="D213" s="119"/>
      <c r="E213" s="119"/>
    </row>
    <row r="214" spans="1:5" x14ac:dyDescent="0.2">
      <c r="A214" s="143"/>
      <c r="B214" s="119"/>
      <c r="C214" s="119"/>
      <c r="D214" s="119"/>
      <c r="E214" s="119"/>
    </row>
    <row r="215" spans="1:5" x14ac:dyDescent="0.2">
      <c r="A215" s="143"/>
      <c r="B215" s="119"/>
      <c r="C215" s="119"/>
      <c r="D215" s="119"/>
      <c r="E215" s="119"/>
    </row>
    <row r="216" spans="1:5" x14ac:dyDescent="0.2">
      <c r="A216" s="143"/>
      <c r="B216" s="119"/>
      <c r="C216" s="119"/>
      <c r="D216" s="119"/>
      <c r="E216" s="119"/>
    </row>
    <row r="217" spans="1:5" x14ac:dyDescent="0.2">
      <c r="A217" s="143"/>
      <c r="B217" s="119"/>
      <c r="C217" s="119"/>
      <c r="D217" s="119"/>
      <c r="E217" s="119"/>
    </row>
    <row r="218" spans="1:5" x14ac:dyDescent="0.2">
      <c r="A218" s="143"/>
      <c r="B218" s="119"/>
      <c r="C218" s="119"/>
      <c r="D218" s="119"/>
      <c r="E218" s="119"/>
    </row>
    <row r="219" spans="1:5" x14ac:dyDescent="0.2">
      <c r="A219" s="143"/>
      <c r="B219" s="119"/>
      <c r="C219" s="119"/>
      <c r="D219" s="119"/>
      <c r="E219" s="119"/>
    </row>
    <row r="220" spans="1:5" x14ac:dyDescent="0.2">
      <c r="A220" s="143"/>
      <c r="B220" s="119"/>
      <c r="C220" s="119"/>
      <c r="D220" s="119"/>
      <c r="E220" s="119"/>
    </row>
    <row r="221" spans="1:5" x14ac:dyDescent="0.2">
      <c r="A221" s="143"/>
      <c r="B221" s="119"/>
      <c r="C221" s="119"/>
      <c r="D221" s="119"/>
      <c r="E221" s="119"/>
    </row>
    <row r="222" spans="1:5" x14ac:dyDescent="0.2">
      <c r="A222" s="143"/>
      <c r="B222" s="119"/>
      <c r="C222" s="119"/>
      <c r="D222" s="119"/>
      <c r="E222" s="119"/>
    </row>
    <row r="223" spans="1:5" x14ac:dyDescent="0.2">
      <c r="A223" s="143"/>
      <c r="B223" s="119"/>
      <c r="C223" s="119"/>
      <c r="D223" s="119"/>
      <c r="E223" s="119"/>
    </row>
    <row r="224" spans="1:5" x14ac:dyDescent="0.2">
      <c r="A224" s="143"/>
      <c r="B224" s="119"/>
      <c r="C224" s="119"/>
      <c r="D224" s="119"/>
      <c r="E224" s="119"/>
    </row>
    <row r="225" spans="1:5" x14ac:dyDescent="0.2">
      <c r="A225" s="143"/>
      <c r="B225" s="119"/>
      <c r="C225" s="119"/>
      <c r="D225" s="119"/>
      <c r="E225" s="119"/>
    </row>
    <row r="226" spans="1:5" x14ac:dyDescent="0.2">
      <c r="A226" s="143"/>
      <c r="B226" s="119"/>
      <c r="C226" s="119"/>
      <c r="D226" s="119"/>
      <c r="E226" s="119"/>
    </row>
    <row r="227" spans="1:5" x14ac:dyDescent="0.2">
      <c r="A227" s="143"/>
      <c r="B227" s="119"/>
      <c r="C227" s="119"/>
      <c r="D227" s="119"/>
      <c r="E227" s="119"/>
    </row>
    <row r="228" spans="1:5" x14ac:dyDescent="0.2">
      <c r="A228" s="143"/>
      <c r="B228" s="119"/>
      <c r="C228" s="119"/>
      <c r="D228" s="119"/>
      <c r="E228" s="119"/>
    </row>
    <row r="229" spans="1:5" x14ac:dyDescent="0.2">
      <c r="A229" s="143"/>
      <c r="B229" s="119"/>
      <c r="C229" s="119"/>
      <c r="D229" s="119"/>
      <c r="E229" s="119"/>
    </row>
    <row r="230" spans="1:5" x14ac:dyDescent="0.2">
      <c r="A230" s="143"/>
      <c r="B230" s="119"/>
      <c r="C230" s="119"/>
      <c r="D230" s="119"/>
      <c r="E230" s="119"/>
    </row>
    <row r="231" spans="1:5" x14ac:dyDescent="0.2">
      <c r="A231" s="143"/>
      <c r="B231" s="119"/>
      <c r="C231" s="119"/>
      <c r="D231" s="119"/>
      <c r="E231" s="119"/>
    </row>
    <row r="232" spans="1:5" x14ac:dyDescent="0.2">
      <c r="A232" s="143"/>
      <c r="B232" s="119"/>
      <c r="C232" s="119"/>
      <c r="D232" s="119"/>
      <c r="E232" s="119"/>
    </row>
    <row r="233" spans="1:5" x14ac:dyDescent="0.2">
      <c r="A233" s="143"/>
      <c r="B233" s="119"/>
      <c r="C233" s="119"/>
      <c r="D233" s="119"/>
      <c r="E233" s="119"/>
    </row>
    <row r="234" spans="1:5" x14ac:dyDescent="0.2">
      <c r="A234" s="143"/>
      <c r="B234" s="119"/>
      <c r="C234" s="119"/>
      <c r="D234" s="119"/>
      <c r="E234" s="119"/>
    </row>
    <row r="235" spans="1:5" x14ac:dyDescent="0.2">
      <c r="A235" s="143"/>
      <c r="B235" s="119"/>
      <c r="C235" s="119"/>
      <c r="D235" s="119"/>
      <c r="E235" s="119"/>
    </row>
    <row r="236" spans="1:5" x14ac:dyDescent="0.2">
      <c r="A236" s="143"/>
      <c r="B236" s="119"/>
      <c r="C236" s="119"/>
      <c r="D236" s="119"/>
      <c r="E236" s="119"/>
    </row>
    <row r="237" spans="1:5" x14ac:dyDescent="0.2">
      <c r="A237" s="143"/>
      <c r="B237" s="119"/>
      <c r="C237" s="119"/>
      <c r="D237" s="119"/>
      <c r="E237" s="119"/>
    </row>
    <row r="238" spans="1:5" x14ac:dyDescent="0.2">
      <c r="A238" s="143"/>
      <c r="B238" s="119"/>
      <c r="C238" s="119"/>
      <c r="D238" s="119"/>
      <c r="E238" s="119"/>
    </row>
    <row r="239" spans="1:5" x14ac:dyDescent="0.2">
      <c r="A239" s="143"/>
      <c r="B239" s="119"/>
      <c r="C239" s="119"/>
      <c r="D239" s="119"/>
      <c r="E239" s="119"/>
    </row>
    <row r="240" spans="1:5" x14ac:dyDescent="0.2">
      <c r="A240" s="143"/>
      <c r="B240" s="119"/>
      <c r="C240" s="119"/>
      <c r="D240" s="119"/>
      <c r="E240" s="119"/>
    </row>
    <row r="241" spans="1:5" x14ac:dyDescent="0.2">
      <c r="A241" s="143"/>
      <c r="B241" s="119"/>
      <c r="C241" s="119"/>
      <c r="D241" s="119"/>
      <c r="E241" s="119"/>
    </row>
    <row r="242" spans="1:5" x14ac:dyDescent="0.2">
      <c r="A242" s="143"/>
      <c r="B242" s="119"/>
      <c r="C242" s="119"/>
      <c r="D242" s="119"/>
      <c r="E242" s="119"/>
    </row>
    <row r="243" spans="1:5" x14ac:dyDescent="0.2">
      <c r="A243" s="143"/>
      <c r="B243" s="119"/>
      <c r="C243" s="119"/>
      <c r="D243" s="119"/>
      <c r="E243" s="119"/>
    </row>
    <row r="244" spans="1:5" x14ac:dyDescent="0.2">
      <c r="A244" s="143"/>
      <c r="B244" s="119"/>
      <c r="C244" s="119"/>
      <c r="D244" s="119"/>
      <c r="E244" s="119"/>
    </row>
    <row r="245" spans="1:5" x14ac:dyDescent="0.2">
      <c r="A245" s="143"/>
      <c r="B245" s="119"/>
      <c r="C245" s="119"/>
      <c r="D245" s="119"/>
      <c r="E245" s="119"/>
    </row>
    <row r="246" spans="1:5" x14ac:dyDescent="0.2">
      <c r="A246" s="143"/>
      <c r="B246" s="119"/>
      <c r="C246" s="119"/>
      <c r="D246" s="119"/>
      <c r="E246" s="119"/>
    </row>
    <row r="247" spans="1:5" x14ac:dyDescent="0.2">
      <c r="A247" s="143"/>
      <c r="B247" s="119"/>
      <c r="C247" s="119"/>
      <c r="D247" s="119"/>
      <c r="E247" s="119"/>
    </row>
    <row r="248" spans="1:5" x14ac:dyDescent="0.2">
      <c r="A248" s="143"/>
      <c r="B248" s="119"/>
      <c r="C248" s="119"/>
      <c r="D248" s="119"/>
      <c r="E248" s="119"/>
    </row>
    <row r="249" spans="1:5" x14ac:dyDescent="0.2">
      <c r="A249" s="143"/>
      <c r="B249" s="119"/>
      <c r="C249" s="119"/>
      <c r="D249" s="119"/>
      <c r="E249" s="119"/>
    </row>
    <row r="250" spans="1:5" x14ac:dyDescent="0.2">
      <c r="A250" s="143"/>
      <c r="B250" s="119"/>
      <c r="C250" s="119"/>
      <c r="D250" s="119"/>
      <c r="E250" s="119"/>
    </row>
    <row r="251" spans="1:5" x14ac:dyDescent="0.2">
      <c r="A251" s="143"/>
      <c r="B251" s="119"/>
      <c r="C251" s="119"/>
      <c r="D251" s="119"/>
      <c r="E251" s="119"/>
    </row>
    <row r="252" spans="1:5" x14ac:dyDescent="0.2">
      <c r="A252" s="143"/>
      <c r="B252" s="119"/>
      <c r="C252" s="119"/>
      <c r="D252" s="119"/>
      <c r="E252" s="119"/>
    </row>
    <row r="253" spans="1:5" x14ac:dyDescent="0.2">
      <c r="A253" s="143"/>
      <c r="B253" s="119"/>
      <c r="C253" s="119"/>
      <c r="D253" s="119"/>
      <c r="E253" s="119"/>
    </row>
    <row r="254" spans="1:5" x14ac:dyDescent="0.2">
      <c r="A254" s="143"/>
      <c r="B254" s="119"/>
      <c r="C254" s="119"/>
      <c r="D254" s="119"/>
      <c r="E254" s="119"/>
    </row>
    <row r="255" spans="1:5" x14ac:dyDescent="0.2">
      <c r="A255" s="143"/>
      <c r="B255" s="119"/>
      <c r="C255" s="119"/>
      <c r="D255" s="119"/>
      <c r="E255" s="119"/>
    </row>
    <row r="256" spans="1:5" x14ac:dyDescent="0.2">
      <c r="A256" s="143"/>
      <c r="B256" s="119"/>
      <c r="C256" s="119"/>
      <c r="D256" s="119"/>
      <c r="E256" s="119"/>
    </row>
    <row r="257" spans="1:5" x14ac:dyDescent="0.2">
      <c r="A257" s="143"/>
      <c r="B257" s="119"/>
      <c r="C257" s="119"/>
      <c r="D257" s="119"/>
      <c r="E257" s="119"/>
    </row>
    <row r="258" spans="1:5" x14ac:dyDescent="0.2">
      <c r="A258" s="143"/>
      <c r="B258" s="119"/>
      <c r="C258" s="119"/>
      <c r="D258" s="119"/>
      <c r="E258" s="119"/>
    </row>
    <row r="259" spans="1:5" x14ac:dyDescent="0.2">
      <c r="A259" s="143"/>
      <c r="B259" s="119"/>
      <c r="C259" s="119"/>
      <c r="D259" s="119"/>
      <c r="E259" s="119"/>
    </row>
    <row r="260" spans="1:5" x14ac:dyDescent="0.2">
      <c r="A260" s="143"/>
      <c r="B260" s="119"/>
      <c r="C260" s="119"/>
      <c r="D260" s="119"/>
      <c r="E260" s="119"/>
    </row>
    <row r="261" spans="1:5" x14ac:dyDescent="0.2">
      <c r="A261" s="143"/>
      <c r="B261" s="119"/>
      <c r="C261" s="119"/>
      <c r="D261" s="119"/>
      <c r="E261" s="119"/>
    </row>
    <row r="262" spans="1:5" x14ac:dyDescent="0.2">
      <c r="A262" s="143"/>
      <c r="B262" s="119"/>
      <c r="C262" s="119"/>
      <c r="D262" s="119"/>
      <c r="E262" s="119"/>
    </row>
    <row r="263" spans="1:5" x14ac:dyDescent="0.2">
      <c r="A263" s="143"/>
      <c r="B263" s="119"/>
      <c r="C263" s="119"/>
      <c r="D263" s="119"/>
      <c r="E263" s="119"/>
    </row>
    <row r="264" spans="1:5" x14ac:dyDescent="0.2">
      <c r="A264" s="143"/>
      <c r="B264" s="119"/>
      <c r="C264" s="119"/>
      <c r="D264" s="119"/>
      <c r="E264" s="119"/>
    </row>
    <row r="265" spans="1:5" x14ac:dyDescent="0.2">
      <c r="A265" s="143"/>
      <c r="B265" s="119"/>
      <c r="C265" s="119"/>
      <c r="D265" s="119"/>
      <c r="E265" s="119"/>
    </row>
    <row r="266" spans="1:5" x14ac:dyDescent="0.2">
      <c r="A266" s="143"/>
      <c r="B266" s="119"/>
      <c r="C266" s="119"/>
      <c r="D266" s="119"/>
      <c r="E266" s="119"/>
    </row>
    <row r="267" spans="1:5" x14ac:dyDescent="0.2">
      <c r="A267" s="143"/>
      <c r="B267" s="119"/>
      <c r="C267" s="119"/>
      <c r="D267" s="119"/>
      <c r="E267" s="119"/>
    </row>
    <row r="268" spans="1:5" x14ac:dyDescent="0.2">
      <c r="A268" s="143"/>
      <c r="B268" s="119"/>
      <c r="C268" s="119"/>
      <c r="D268" s="119"/>
      <c r="E268" s="119"/>
    </row>
    <row r="269" spans="1:5" x14ac:dyDescent="0.2">
      <c r="A269" s="143"/>
      <c r="B269" s="119"/>
      <c r="C269" s="119"/>
      <c r="D269" s="119"/>
      <c r="E269" s="119"/>
    </row>
    <row r="270" spans="1:5" x14ac:dyDescent="0.2">
      <c r="A270" s="143"/>
      <c r="B270" s="119"/>
      <c r="C270" s="119"/>
      <c r="D270" s="119"/>
      <c r="E270" s="119"/>
    </row>
    <row r="271" spans="1:5" x14ac:dyDescent="0.2">
      <c r="A271" s="143"/>
      <c r="B271" s="119"/>
      <c r="C271" s="119"/>
      <c r="D271" s="119"/>
      <c r="E271" s="119"/>
    </row>
    <row r="272" spans="1:5" x14ac:dyDescent="0.2">
      <c r="A272" s="143"/>
      <c r="B272" s="119"/>
      <c r="C272" s="119"/>
      <c r="D272" s="119"/>
      <c r="E272" s="119"/>
    </row>
    <row r="273" spans="1:5" x14ac:dyDescent="0.2">
      <c r="A273" s="143"/>
      <c r="B273" s="119"/>
      <c r="C273" s="119"/>
      <c r="D273" s="119"/>
      <c r="E273" s="119"/>
    </row>
    <row r="274" spans="1:5" x14ac:dyDescent="0.2">
      <c r="A274" s="143"/>
      <c r="B274" s="119"/>
      <c r="C274" s="119"/>
      <c r="D274" s="119"/>
      <c r="E274" s="119"/>
    </row>
    <row r="275" spans="1:5" x14ac:dyDescent="0.2">
      <c r="A275" s="143"/>
      <c r="B275" s="119"/>
      <c r="C275" s="119"/>
      <c r="D275" s="119"/>
      <c r="E275" s="119"/>
    </row>
    <row r="276" spans="1:5" x14ac:dyDescent="0.2">
      <c r="A276" s="143"/>
      <c r="B276" s="119"/>
      <c r="C276" s="119"/>
      <c r="D276" s="119"/>
      <c r="E276" s="119"/>
    </row>
    <row r="277" spans="1:5" x14ac:dyDescent="0.2">
      <c r="A277" s="143"/>
      <c r="B277" s="119"/>
      <c r="C277" s="119"/>
      <c r="D277" s="119"/>
      <c r="E277" s="119"/>
    </row>
    <row r="278" spans="1:5" x14ac:dyDescent="0.2">
      <c r="A278" s="143"/>
      <c r="B278" s="119"/>
      <c r="C278" s="119"/>
      <c r="D278" s="119"/>
      <c r="E278" s="119"/>
    </row>
    <row r="279" spans="1:5" x14ac:dyDescent="0.2">
      <c r="A279" s="143"/>
      <c r="B279" s="119"/>
      <c r="C279" s="119"/>
      <c r="D279" s="119"/>
      <c r="E279" s="119"/>
    </row>
    <row r="280" spans="1:5" x14ac:dyDescent="0.2">
      <c r="A280" s="143"/>
      <c r="B280" s="119"/>
      <c r="C280" s="119"/>
      <c r="D280" s="119"/>
      <c r="E280" s="119"/>
    </row>
    <row r="281" spans="1:5" x14ac:dyDescent="0.2">
      <c r="A281" s="143"/>
      <c r="B281" s="119"/>
      <c r="C281" s="119"/>
      <c r="D281" s="119"/>
      <c r="E281" s="119"/>
    </row>
    <row r="282" spans="1:5" x14ac:dyDescent="0.2">
      <c r="A282" s="143"/>
      <c r="B282" s="119"/>
      <c r="C282" s="119"/>
      <c r="D282" s="119"/>
      <c r="E282" s="119"/>
    </row>
    <row r="283" spans="1:5" x14ac:dyDescent="0.2">
      <c r="A283" s="143"/>
      <c r="B283" s="119"/>
      <c r="C283" s="119"/>
      <c r="D283" s="119"/>
      <c r="E283" s="119"/>
    </row>
    <row r="284" spans="1:5" x14ac:dyDescent="0.2">
      <c r="A284" s="143"/>
      <c r="B284" s="119"/>
      <c r="C284" s="119"/>
      <c r="D284" s="119"/>
      <c r="E284" s="119"/>
    </row>
    <row r="285" spans="1:5" x14ac:dyDescent="0.2">
      <c r="A285" s="143"/>
      <c r="B285" s="119"/>
      <c r="C285" s="119"/>
      <c r="D285" s="119"/>
      <c r="E285" s="119"/>
    </row>
    <row r="286" spans="1:5" x14ac:dyDescent="0.2">
      <c r="A286" s="143"/>
      <c r="B286" s="119"/>
      <c r="C286" s="119"/>
      <c r="D286" s="119"/>
      <c r="E286" s="119"/>
    </row>
    <row r="287" spans="1:5" x14ac:dyDescent="0.2">
      <c r="A287" s="143"/>
      <c r="B287" s="119"/>
      <c r="C287" s="119"/>
      <c r="D287" s="119"/>
      <c r="E287" s="119"/>
    </row>
    <row r="288" spans="1:5" x14ac:dyDescent="0.2">
      <c r="A288" s="143"/>
      <c r="B288" s="119"/>
      <c r="C288" s="119"/>
      <c r="D288" s="119"/>
      <c r="E288" s="119"/>
    </row>
    <row r="289" spans="1:5" x14ac:dyDescent="0.2">
      <c r="A289" s="143"/>
      <c r="B289" s="119"/>
      <c r="C289" s="119"/>
      <c r="D289" s="119"/>
      <c r="E289" s="119"/>
    </row>
    <row r="290" spans="1:5" x14ac:dyDescent="0.2">
      <c r="A290" s="143"/>
      <c r="B290" s="119"/>
      <c r="C290" s="119"/>
      <c r="D290" s="119"/>
      <c r="E290" s="119"/>
    </row>
    <row r="291" spans="1:5" x14ac:dyDescent="0.2">
      <c r="A291" s="143"/>
      <c r="B291" s="119"/>
      <c r="C291" s="119"/>
      <c r="D291" s="119"/>
      <c r="E291" s="119"/>
    </row>
    <row r="292" spans="1:5" x14ac:dyDescent="0.2">
      <c r="A292" s="143"/>
      <c r="B292" s="119"/>
      <c r="C292" s="119"/>
      <c r="D292" s="119"/>
      <c r="E292" s="119"/>
    </row>
    <row r="293" spans="1:5" x14ac:dyDescent="0.2">
      <c r="A293" s="143"/>
      <c r="B293" s="119"/>
      <c r="C293" s="119"/>
      <c r="D293" s="119"/>
      <c r="E293" s="119"/>
    </row>
    <row r="294" spans="1:5" x14ac:dyDescent="0.2">
      <c r="A294" s="143"/>
      <c r="B294" s="119"/>
      <c r="C294" s="119"/>
      <c r="D294" s="119"/>
      <c r="E294" s="119"/>
    </row>
    <row r="295" spans="1:5" x14ac:dyDescent="0.2">
      <c r="A295" s="143"/>
      <c r="B295" s="119"/>
      <c r="C295" s="119"/>
      <c r="D295" s="119"/>
      <c r="E295" s="119"/>
    </row>
    <row r="296" spans="1:5" x14ac:dyDescent="0.2">
      <c r="A296" s="143"/>
      <c r="B296" s="119"/>
      <c r="C296" s="119"/>
      <c r="D296" s="119"/>
      <c r="E296" s="119"/>
    </row>
    <row r="297" spans="1:5" x14ac:dyDescent="0.2">
      <c r="A297" s="143"/>
      <c r="B297" s="119"/>
      <c r="C297" s="119"/>
      <c r="D297" s="119"/>
      <c r="E297" s="119"/>
    </row>
    <row r="298" spans="1:5" x14ac:dyDescent="0.2">
      <c r="A298" s="143"/>
      <c r="B298" s="119"/>
      <c r="C298" s="119"/>
      <c r="D298" s="119"/>
      <c r="E298" s="119"/>
    </row>
    <row r="299" spans="1:5" x14ac:dyDescent="0.2">
      <c r="A299" s="143"/>
      <c r="B299" s="119"/>
      <c r="C299" s="119"/>
      <c r="D299" s="119"/>
      <c r="E299" s="119"/>
    </row>
    <row r="300" spans="1:5" x14ac:dyDescent="0.2">
      <c r="A300" s="143"/>
      <c r="B300" s="119"/>
      <c r="C300" s="119"/>
      <c r="D300" s="119"/>
      <c r="E300" s="119"/>
    </row>
    <row r="301" spans="1:5" x14ac:dyDescent="0.2">
      <c r="A301" s="143"/>
      <c r="B301" s="119"/>
      <c r="C301" s="119"/>
      <c r="D301" s="119"/>
      <c r="E301" s="119"/>
    </row>
    <row r="302" spans="1:5" x14ac:dyDescent="0.2">
      <c r="A302" s="143"/>
      <c r="B302" s="119"/>
      <c r="C302" s="119"/>
      <c r="D302" s="119"/>
      <c r="E302" s="119"/>
    </row>
    <row r="303" spans="1:5" x14ac:dyDescent="0.2">
      <c r="A303" s="143"/>
      <c r="B303" s="119"/>
      <c r="C303" s="119"/>
      <c r="D303" s="119"/>
      <c r="E303" s="119"/>
    </row>
    <row r="304" spans="1:5" x14ac:dyDescent="0.2">
      <c r="A304" s="143"/>
      <c r="B304" s="119"/>
      <c r="C304" s="119"/>
      <c r="D304" s="119"/>
      <c r="E304" s="119"/>
    </row>
    <row r="305" spans="1:5" x14ac:dyDescent="0.2">
      <c r="A305" s="143"/>
      <c r="B305" s="119"/>
      <c r="C305" s="119"/>
      <c r="D305" s="119"/>
      <c r="E305" s="119"/>
    </row>
    <row r="306" spans="1:5" x14ac:dyDescent="0.2">
      <c r="A306" s="143"/>
      <c r="B306" s="119"/>
      <c r="C306" s="119"/>
      <c r="D306" s="119"/>
      <c r="E306" s="119"/>
    </row>
    <row r="307" spans="1:5" x14ac:dyDescent="0.2">
      <c r="A307" s="143"/>
      <c r="B307" s="119"/>
      <c r="C307" s="119"/>
      <c r="D307" s="119"/>
      <c r="E307" s="119"/>
    </row>
    <row r="308" spans="1:5" x14ac:dyDescent="0.2">
      <c r="A308" s="143"/>
      <c r="B308" s="119"/>
      <c r="C308" s="119"/>
      <c r="D308" s="119"/>
      <c r="E308" s="119"/>
    </row>
    <row r="309" spans="1:5" x14ac:dyDescent="0.2">
      <c r="A309" s="143"/>
      <c r="B309" s="119"/>
      <c r="C309" s="119"/>
      <c r="D309" s="119"/>
      <c r="E309" s="119"/>
    </row>
    <row r="310" spans="1:5" x14ac:dyDescent="0.2">
      <c r="A310" s="143"/>
      <c r="B310" s="119"/>
      <c r="C310" s="119"/>
      <c r="D310" s="119"/>
      <c r="E310" s="119"/>
    </row>
    <row r="311" spans="1:5" x14ac:dyDescent="0.2">
      <c r="A311" s="143"/>
      <c r="B311" s="119"/>
      <c r="C311" s="119"/>
      <c r="D311" s="119"/>
      <c r="E311" s="119"/>
    </row>
    <row r="312" spans="1:5" x14ac:dyDescent="0.2">
      <c r="A312" s="143"/>
      <c r="B312" s="119"/>
      <c r="C312" s="119"/>
      <c r="D312" s="119"/>
      <c r="E312" s="119"/>
    </row>
    <row r="313" spans="1:5" x14ac:dyDescent="0.2">
      <c r="A313" s="143"/>
      <c r="B313" s="119"/>
      <c r="C313" s="119"/>
      <c r="D313" s="119"/>
      <c r="E313" s="119"/>
    </row>
    <row r="314" spans="1:5" x14ac:dyDescent="0.2">
      <c r="A314" s="143"/>
      <c r="B314" s="119"/>
      <c r="C314" s="119"/>
      <c r="D314" s="119"/>
      <c r="E314" s="119"/>
    </row>
    <row r="315" spans="1:5" x14ac:dyDescent="0.2">
      <c r="A315" s="143"/>
      <c r="B315" s="119"/>
      <c r="C315" s="119"/>
      <c r="D315" s="119"/>
      <c r="E315" s="119"/>
    </row>
    <row r="316" spans="1:5" x14ac:dyDescent="0.2">
      <c r="A316" s="143"/>
      <c r="B316" s="119"/>
      <c r="C316" s="119"/>
      <c r="D316" s="119"/>
      <c r="E316" s="119"/>
    </row>
    <row r="317" spans="1:5" x14ac:dyDescent="0.2">
      <c r="A317" s="143"/>
      <c r="B317" s="119"/>
      <c r="C317" s="119"/>
      <c r="D317" s="119"/>
      <c r="E317" s="119"/>
    </row>
    <row r="318" spans="1:5" x14ac:dyDescent="0.2">
      <c r="A318" s="143"/>
      <c r="B318" s="119"/>
      <c r="C318" s="119"/>
      <c r="D318" s="119"/>
      <c r="E318" s="119"/>
    </row>
    <row r="319" spans="1:5" x14ac:dyDescent="0.2">
      <c r="A319" s="143"/>
      <c r="B319" s="119"/>
      <c r="C319" s="119"/>
      <c r="D319" s="119"/>
      <c r="E319" s="119"/>
    </row>
    <row r="320" spans="1:5" x14ac:dyDescent="0.2">
      <c r="A320" s="143"/>
      <c r="B320" s="119"/>
      <c r="C320" s="119"/>
      <c r="D320" s="119"/>
      <c r="E320" s="119"/>
    </row>
    <row r="321" spans="1:5" x14ac:dyDescent="0.2">
      <c r="A321" s="143"/>
      <c r="B321" s="119"/>
      <c r="C321" s="119"/>
      <c r="D321" s="119"/>
      <c r="E321" s="119"/>
    </row>
    <row r="322" spans="1:5" x14ac:dyDescent="0.2">
      <c r="A322" s="143"/>
      <c r="B322" s="119"/>
      <c r="C322" s="119"/>
      <c r="D322" s="119"/>
      <c r="E322" s="119"/>
    </row>
    <row r="323" spans="1:5" x14ac:dyDescent="0.2">
      <c r="A323" s="143"/>
      <c r="B323" s="119"/>
      <c r="C323" s="119"/>
      <c r="D323" s="119"/>
      <c r="E323" s="119"/>
    </row>
    <row r="324" spans="1:5" x14ac:dyDescent="0.2">
      <c r="A324" s="143"/>
      <c r="B324" s="119"/>
      <c r="C324" s="119"/>
      <c r="D324" s="119"/>
      <c r="E324" s="119"/>
    </row>
    <row r="325" spans="1:5" x14ac:dyDescent="0.2">
      <c r="A325" s="143"/>
      <c r="B325" s="119"/>
      <c r="C325" s="119"/>
      <c r="D325" s="119"/>
      <c r="E325" s="119"/>
    </row>
    <row r="326" spans="1:5" x14ac:dyDescent="0.2">
      <c r="A326" s="143"/>
      <c r="B326" s="119"/>
      <c r="C326" s="119"/>
      <c r="D326" s="119"/>
      <c r="E326" s="119"/>
    </row>
    <row r="327" spans="1:5" x14ac:dyDescent="0.2">
      <c r="A327" s="143"/>
      <c r="B327" s="119"/>
      <c r="C327" s="119"/>
      <c r="D327" s="119"/>
      <c r="E327" s="119"/>
    </row>
    <row r="328" spans="1:5" x14ac:dyDescent="0.2">
      <c r="A328" s="143"/>
      <c r="B328" s="119"/>
      <c r="C328" s="119"/>
      <c r="D328" s="119"/>
      <c r="E328" s="119"/>
    </row>
    <row r="329" spans="1:5" x14ac:dyDescent="0.2">
      <c r="A329" s="143"/>
      <c r="B329" s="119"/>
      <c r="C329" s="119"/>
      <c r="D329" s="119"/>
      <c r="E329" s="119"/>
    </row>
    <row r="330" spans="1:5" x14ac:dyDescent="0.2">
      <c r="A330" s="143"/>
      <c r="B330" s="119"/>
      <c r="C330" s="119"/>
      <c r="D330" s="119"/>
      <c r="E330" s="119"/>
    </row>
    <row r="331" spans="1:5" x14ac:dyDescent="0.2">
      <c r="A331" s="143"/>
      <c r="B331" s="119"/>
      <c r="C331" s="119"/>
      <c r="D331" s="119"/>
      <c r="E331" s="119"/>
    </row>
    <row r="332" spans="1:5" x14ac:dyDescent="0.2">
      <c r="A332" s="143"/>
      <c r="B332" s="119"/>
      <c r="C332" s="119"/>
      <c r="D332" s="119"/>
      <c r="E332" s="119"/>
    </row>
  </sheetData>
  <mergeCells count="3">
    <mergeCell ref="A2:E2"/>
    <mergeCell ref="B4:E4"/>
    <mergeCell ref="A1:E1"/>
  </mergeCells>
  <pageMargins left="0.7" right="0.7" top="0.75" bottom="0.75" header="0.3" footer="0.3"/>
  <pageSetup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workbookViewId="0">
      <selection activeCell="B9" sqref="B9"/>
    </sheetView>
  </sheetViews>
  <sheetFormatPr defaultRowHeight="12.75" x14ac:dyDescent="0.2"/>
  <cols>
    <col min="1" max="1" width="33" customWidth="1"/>
    <col min="2" max="2" width="38.140625" customWidth="1"/>
  </cols>
  <sheetData>
    <row r="1" spans="1:4" ht="18" x14ac:dyDescent="0.25">
      <c r="A1" s="252" t="s">
        <v>250</v>
      </c>
      <c r="B1" s="252"/>
    </row>
    <row r="2" spans="1:4" x14ac:dyDescent="0.2">
      <c r="B2" s="6"/>
      <c r="C2" s="6"/>
    </row>
    <row r="3" spans="1:4" x14ac:dyDescent="0.2">
      <c r="A3" s="265" t="s">
        <v>319</v>
      </c>
      <c r="B3" s="265"/>
      <c r="C3" s="6"/>
    </row>
    <row r="5" spans="1:4" x14ac:dyDescent="0.2">
      <c r="B5" s="2"/>
    </row>
    <row r="6" spans="1:4" x14ac:dyDescent="0.2">
      <c r="A6" s="155" t="s">
        <v>316</v>
      </c>
      <c r="B6" s="141" t="s">
        <v>427</v>
      </c>
      <c r="C6" s="113"/>
      <c r="D6" s="113"/>
    </row>
    <row r="7" spans="1:4" x14ac:dyDescent="0.2">
      <c r="A7" s="41"/>
      <c r="B7" s="2"/>
    </row>
    <row r="8" spans="1:4" x14ac:dyDescent="0.2">
      <c r="A8" s="156"/>
      <c r="B8" s="2"/>
    </row>
    <row r="9" spans="1:4" x14ac:dyDescent="0.2">
      <c r="A9" s="155" t="s">
        <v>317</v>
      </c>
      <c r="B9" s="227">
        <v>2964</v>
      </c>
      <c r="C9" s="187"/>
    </row>
    <row r="10" spans="1:4" x14ac:dyDescent="0.2">
      <c r="A10" s="6"/>
      <c r="B10" s="154"/>
    </row>
    <row r="11" spans="1:4" x14ac:dyDescent="0.2">
      <c r="B11" s="2"/>
    </row>
    <row r="12" spans="1:4" ht="40.5" customHeight="1" x14ac:dyDescent="0.2">
      <c r="A12" s="266" t="s">
        <v>320</v>
      </c>
      <c r="B12" s="267"/>
    </row>
    <row r="13" spans="1:4" x14ac:dyDescent="0.2">
      <c r="A13" s="268"/>
      <c r="B13" s="269"/>
    </row>
    <row r="14" spans="1:4" x14ac:dyDescent="0.2">
      <c r="A14" s="261"/>
      <c r="B14" s="262"/>
    </row>
    <row r="15" spans="1:4" x14ac:dyDescent="0.2">
      <c r="A15" s="259" t="s">
        <v>417</v>
      </c>
      <c r="B15" s="260"/>
    </row>
    <row r="16" spans="1:4" x14ac:dyDescent="0.2">
      <c r="A16" s="261"/>
      <c r="B16" s="262"/>
    </row>
    <row r="17" spans="1:2" x14ac:dyDescent="0.2">
      <c r="A17" s="261"/>
      <c r="B17" s="262"/>
    </row>
    <row r="18" spans="1:2" x14ac:dyDescent="0.2">
      <c r="A18" s="263"/>
      <c r="B18" s="264"/>
    </row>
  </sheetData>
  <mergeCells count="9">
    <mergeCell ref="A15:B15"/>
    <mergeCell ref="A16:B16"/>
    <mergeCell ref="A17:B17"/>
    <mergeCell ref="A18:B18"/>
    <mergeCell ref="A1:B1"/>
    <mergeCell ref="A3:B3"/>
    <mergeCell ref="A12:B12"/>
    <mergeCell ref="A13:B13"/>
    <mergeCell ref="A14:B14"/>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1-Info Section Cover Sheet</vt:lpstr>
      <vt:lpstr>2-SFA Policies</vt:lpstr>
      <vt:lpstr>3-Bid Point Calculator</vt:lpstr>
      <vt:lpstr>4-SFA Staffing Patterns</vt:lpstr>
      <vt:lpstr>5-FSMC Staffing Patterns</vt:lpstr>
      <vt:lpstr>6-FSMC Proposed Staff Patterns</vt:lpstr>
      <vt:lpstr>7-Cost Information</vt:lpstr>
      <vt:lpstr>8-Equipment List</vt:lpstr>
      <vt:lpstr>9-USDA Foods</vt:lpstr>
      <vt:lpstr>10-SD Info - Brkfst</vt:lpstr>
      <vt:lpstr>11-SD Info - Lunch</vt:lpstr>
      <vt:lpstr>12-SD Info - Snacks</vt:lpstr>
      <vt:lpstr>13-SD Info - Suppers</vt:lpstr>
      <vt:lpstr>14-Revenue Info</vt:lpstr>
      <vt:lpstr>15-Meal Equiv Calculator</vt:lpstr>
      <vt:lpstr>16-Bldg Demographics</vt:lpstr>
      <vt:lpstr>17-Services by Location</vt:lpstr>
      <vt:lpstr> 18-Cost Responsibility Detail</vt:lpstr>
      <vt:lpstr> 19-Claims for Reimbursement</vt:lpstr>
      <vt:lpstr>20-Breakfast Menu</vt:lpstr>
      <vt:lpstr>21-Lunch Menu</vt:lpstr>
      <vt:lpstr>22-Snack Menu</vt:lpstr>
      <vt:lpstr>23-A la Carte</vt:lpstr>
      <vt:lpstr>24-Food Spec Cover Sht</vt:lpstr>
      <vt:lpstr>25-Bid Sheet Cover</vt:lpstr>
      <vt:lpstr>26-Bid Plan A w Advance Payment</vt:lpstr>
      <vt:lpstr>27-Bid Plan B w Advance Payment</vt:lpstr>
      <vt:lpstr>'10-SD Info - Brkfst'!Print_Area</vt:lpstr>
      <vt:lpstr>'11-SD Info - Lunch'!Print_Area</vt:lpstr>
      <vt:lpstr>'12-SD Info - Snacks'!Print_Area</vt:lpstr>
      <vt:lpstr>'13-SD Info - Suppers'!Print_Area</vt:lpstr>
      <vt:lpstr>'14-Revenue Info'!Print_Area</vt:lpstr>
      <vt:lpstr>'15-Meal Equiv Calculator'!Print_Area</vt:lpstr>
      <vt:lpstr>'16-Bldg Demographics'!Print_Area</vt:lpstr>
      <vt:lpstr>'17-Services by Location'!Print_Area</vt:lpstr>
      <vt:lpstr>'1-Info Section Cover Sheet'!Print_Area</vt:lpstr>
      <vt:lpstr>'24-Food Spec Cover Sht'!Print_Area</vt:lpstr>
      <vt:lpstr>'25-Bid Sheet Cover'!Print_Area</vt:lpstr>
      <vt:lpstr>'26-Bid Plan A w Advance Payment'!Print_Area</vt:lpstr>
      <vt:lpstr>'27-Bid Plan B w Advance Payment'!Print_Area</vt:lpstr>
      <vt:lpstr>'2-SFA Policies'!Print_Area</vt:lpstr>
      <vt:lpstr>'3-Bid Point Calculator'!Print_Area</vt:lpstr>
      <vt:lpstr>'4-SFA Staffing Patterns'!Print_Area</vt:lpstr>
      <vt:lpstr>'5-FSMC Staffing Patterns'!Print_Area</vt:lpstr>
      <vt:lpstr>'6-FSMC Proposed Staff Patterns'!Print_Area</vt:lpstr>
      <vt:lpstr>'7-Cost Information'!Print_Area</vt:lpstr>
      <vt:lpstr>'8-Equipment List'!Print_Area</vt:lpstr>
      <vt:lpstr>'9-USDA Foods'!Print_Area</vt:lpstr>
    </vt:vector>
  </TitlesOfParts>
  <Company>CPPS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Johnston</dc:creator>
  <cp:lastModifiedBy>Jackie Johnston</cp:lastModifiedBy>
  <cp:lastPrinted>2019-03-05T15:03:59Z</cp:lastPrinted>
  <dcterms:created xsi:type="dcterms:W3CDTF">2003-07-24T18:22:02Z</dcterms:created>
  <dcterms:modified xsi:type="dcterms:W3CDTF">2019-03-05T18:02:32Z</dcterms:modified>
</cp:coreProperties>
</file>